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ksh\Desktop\iGEM 2018\"/>
    </mc:Choice>
  </mc:AlternateContent>
  <bookViews>
    <workbookView xWindow="1845" yWindow="4455" windowWidth="30420" windowHeight="15435" tabRatio="646" activeTab="1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6" i="2" l="1"/>
  <c r="T22" i="2"/>
  <c r="T29" i="6" l="1"/>
  <c r="T25" i="2"/>
  <c r="T24" i="2"/>
  <c r="T27" i="6" l="1"/>
  <c r="T28" i="6" s="1"/>
  <c r="T30" i="6" s="1"/>
  <c r="B1" i="6" s="1"/>
  <c r="T23" i="6"/>
  <c r="T24" i="6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L23" i="7"/>
  <c r="K23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K13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K12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K11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AA27" i="4"/>
  <c r="Z27" i="4"/>
  <c r="Y27" i="4"/>
  <c r="X27" i="4"/>
  <c r="W27" i="4"/>
  <c r="V27" i="4"/>
  <c r="U27" i="4"/>
  <c r="T27" i="4"/>
  <c r="AA26" i="4"/>
  <c r="Z26" i="4"/>
  <c r="Y26" i="4"/>
  <c r="X26" i="4"/>
  <c r="W26" i="4"/>
  <c r="V26" i="4"/>
  <c r="U26" i="4"/>
  <c r="T26" i="4"/>
  <c r="AA25" i="4"/>
  <c r="Z25" i="4"/>
  <c r="Y25" i="4"/>
  <c r="X25" i="4"/>
  <c r="W25" i="4"/>
  <c r="V25" i="4"/>
  <c r="U25" i="4"/>
  <c r="T25" i="4"/>
  <c r="AA24" i="4"/>
  <c r="Z24" i="4"/>
  <c r="Y24" i="4"/>
  <c r="X24" i="4"/>
  <c r="W24" i="4"/>
  <c r="V24" i="4"/>
  <c r="U24" i="4"/>
  <c r="T24" i="4"/>
  <c r="AA23" i="4"/>
  <c r="Z23" i="4"/>
  <c r="Y23" i="4"/>
  <c r="X23" i="4"/>
  <c r="W23" i="4"/>
  <c r="V23" i="4"/>
  <c r="U23" i="4"/>
  <c r="T23" i="4"/>
  <c r="AA22" i="4"/>
  <c r="Z22" i="4"/>
  <c r="Y22" i="4"/>
  <c r="X22" i="4"/>
  <c r="W22" i="4"/>
  <c r="V22" i="4"/>
  <c r="U22" i="4"/>
  <c r="T22" i="4"/>
  <c r="AA21" i="4"/>
  <c r="Z21" i="4"/>
  <c r="Y21" i="4"/>
  <c r="X21" i="4"/>
  <c r="W21" i="4"/>
  <c r="V21" i="4"/>
  <c r="U21" i="4"/>
  <c r="T21" i="4"/>
  <c r="AA20" i="4"/>
  <c r="Z20" i="4"/>
  <c r="Y20" i="4"/>
  <c r="X20" i="4"/>
  <c r="W20" i="4"/>
  <c r="V20" i="4"/>
  <c r="U20" i="4"/>
  <c r="T20" i="4"/>
  <c r="AA17" i="4"/>
  <c r="Z17" i="4"/>
  <c r="Y17" i="4"/>
  <c r="X17" i="4"/>
  <c r="W17" i="4"/>
  <c r="V17" i="4"/>
  <c r="U17" i="4"/>
  <c r="T17" i="4"/>
  <c r="AA16" i="4"/>
  <c r="Z16" i="4"/>
  <c r="Y16" i="4"/>
  <c r="X16" i="4"/>
  <c r="W16" i="4"/>
  <c r="V16" i="4"/>
  <c r="U16" i="4"/>
  <c r="T16" i="4"/>
  <c r="AA15" i="4"/>
  <c r="Z15" i="4"/>
  <c r="Y15" i="4"/>
  <c r="X15" i="4"/>
  <c r="W15" i="4"/>
  <c r="V15" i="4"/>
  <c r="U15" i="4"/>
  <c r="T15" i="4"/>
  <c r="AA14" i="4"/>
  <c r="Z14" i="4"/>
  <c r="Y14" i="4"/>
  <c r="X14" i="4"/>
  <c r="W14" i="4"/>
  <c r="V14" i="4"/>
  <c r="U14" i="4"/>
  <c r="T14" i="4"/>
  <c r="AA13" i="4"/>
  <c r="Z13" i="4"/>
  <c r="Y13" i="4"/>
  <c r="X13" i="4"/>
  <c r="W13" i="4"/>
  <c r="V13" i="4"/>
  <c r="U13" i="4"/>
  <c r="T13" i="4"/>
  <c r="AA12" i="4"/>
  <c r="Z12" i="4"/>
  <c r="Y12" i="4"/>
  <c r="X12" i="4"/>
  <c r="W12" i="4"/>
  <c r="V12" i="4"/>
  <c r="U12" i="4"/>
  <c r="T12" i="4"/>
  <c r="AA11" i="4"/>
  <c r="Z11" i="4"/>
  <c r="Y11" i="4"/>
  <c r="X11" i="4"/>
  <c r="W11" i="4"/>
  <c r="V11" i="4"/>
  <c r="U11" i="4"/>
  <c r="T11" i="4"/>
  <c r="AA10" i="4"/>
  <c r="Z10" i="4"/>
  <c r="Y10" i="4"/>
  <c r="X10" i="4"/>
  <c r="W10" i="4"/>
  <c r="V10" i="4"/>
  <c r="U10" i="4"/>
  <c r="T10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M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R20" i="4"/>
  <c r="Q20" i="4"/>
  <c r="P20" i="4"/>
  <c r="O20" i="4"/>
  <c r="N20" i="4"/>
  <c r="M20" i="4"/>
  <c r="L20" i="4"/>
  <c r="K20" i="4"/>
  <c r="R17" i="4"/>
  <c r="Q17" i="4"/>
  <c r="P17" i="4"/>
  <c r="O17" i="4"/>
  <c r="N17" i="4"/>
  <c r="M17" i="4"/>
  <c r="L17" i="4"/>
  <c r="K17" i="4"/>
  <c r="R16" i="4"/>
  <c r="Q16" i="4"/>
  <c r="P16" i="4"/>
  <c r="O16" i="4"/>
  <c r="N16" i="4"/>
  <c r="M16" i="4"/>
  <c r="L16" i="4"/>
  <c r="K16" i="4"/>
  <c r="R15" i="4"/>
  <c r="Q15" i="4"/>
  <c r="P15" i="4"/>
  <c r="O15" i="4"/>
  <c r="N15" i="4"/>
  <c r="M15" i="4"/>
  <c r="L15" i="4"/>
  <c r="K15" i="4"/>
  <c r="R14" i="4"/>
  <c r="Q14" i="4"/>
  <c r="P14" i="4"/>
  <c r="O14" i="4"/>
  <c r="N14" i="4"/>
  <c r="M14" i="4"/>
  <c r="L14" i="4"/>
  <c r="K14" i="4"/>
  <c r="R13" i="4"/>
  <c r="Q13" i="4"/>
  <c r="P13" i="4"/>
  <c r="O13" i="4"/>
  <c r="N13" i="4"/>
  <c r="M13" i="4"/>
  <c r="L13" i="4"/>
  <c r="K13" i="4"/>
  <c r="R12" i="4"/>
  <c r="Q12" i="4"/>
  <c r="P12" i="4"/>
  <c r="O12" i="4"/>
  <c r="N12" i="4"/>
  <c r="M12" i="4"/>
  <c r="L12" i="4"/>
  <c r="K12" i="4"/>
  <c r="R11" i="4"/>
  <c r="Q11" i="4"/>
  <c r="P11" i="4"/>
  <c r="O11" i="4"/>
  <c r="N11" i="4"/>
  <c r="M11" i="4"/>
  <c r="L11" i="4"/>
  <c r="K11" i="4"/>
  <c r="R10" i="4"/>
  <c r="Q10" i="4"/>
  <c r="P10" i="4"/>
  <c r="O10" i="4"/>
  <c r="N10" i="4"/>
  <c r="M10" i="4"/>
  <c r="L10" i="4"/>
  <c r="K10" i="4"/>
  <c r="B28" i="2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L6" i="2"/>
  <c r="K6" i="2"/>
  <c r="J6" i="2"/>
  <c r="I6" i="2"/>
  <c r="H6" i="2"/>
  <c r="G6" i="2"/>
  <c r="F6" i="2"/>
  <c r="E6" i="2"/>
  <c r="D6" i="2"/>
  <c r="C6" i="2"/>
  <c r="B6" i="2"/>
  <c r="C6" i="1"/>
  <c r="B6" i="1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M6" i="2"/>
  <c r="B7" i="2"/>
  <c r="C7" i="2"/>
  <c r="D7" i="2"/>
  <c r="E7" i="2"/>
  <c r="F7" i="2"/>
  <c r="G7" i="2"/>
  <c r="H7" i="2"/>
  <c r="I7" i="2"/>
  <c r="J7" i="2"/>
  <c r="K7" i="2"/>
  <c r="L7" i="2"/>
  <c r="M7" i="2"/>
  <c r="K8" i="6" l="1"/>
  <c r="E8" i="6"/>
  <c r="E29" i="6" s="1"/>
  <c r="I8" i="6"/>
  <c r="I29" i="6" s="1"/>
  <c r="C1" i="6"/>
  <c r="D1" i="6" s="1"/>
  <c r="E1" i="6" s="1"/>
  <c r="F1" i="6" s="1"/>
  <c r="G1" i="6" s="1"/>
  <c r="H1" i="6" s="1"/>
  <c r="I1" i="6" s="1"/>
  <c r="J1" i="6" s="1"/>
  <c r="K1" i="6" s="1"/>
  <c r="L1" i="6" s="1"/>
  <c r="L28" i="6" s="1"/>
  <c r="B28" i="6"/>
  <c r="K29" i="6"/>
  <c r="B8" i="6"/>
  <c r="B29" i="6" s="1"/>
  <c r="J8" i="6"/>
  <c r="J29" i="6" s="1"/>
  <c r="C8" i="6"/>
  <c r="C29" i="6" s="1"/>
  <c r="G8" i="6"/>
  <c r="G29" i="6" s="1"/>
  <c r="F8" i="6"/>
  <c r="F29" i="6" s="1"/>
  <c r="D8" i="6"/>
  <c r="D29" i="6" s="1"/>
  <c r="H8" i="6"/>
  <c r="H29" i="6" s="1"/>
  <c r="L8" i="6"/>
  <c r="L29" i="6" s="1"/>
  <c r="B7" i="1"/>
  <c r="B9" i="1" s="1"/>
  <c r="B2" i="4" s="1"/>
  <c r="F28" i="2"/>
  <c r="G28" i="2"/>
  <c r="L8" i="2"/>
  <c r="L29" i="2" s="1"/>
  <c r="K28" i="2"/>
  <c r="J28" i="2"/>
  <c r="B8" i="2"/>
  <c r="B29" i="2" s="1"/>
  <c r="C8" i="2"/>
  <c r="C29" i="2" s="1"/>
  <c r="H8" i="2"/>
  <c r="H29" i="2" s="1"/>
  <c r="G8" i="2"/>
  <c r="G29" i="2" s="1"/>
  <c r="C28" i="2"/>
  <c r="J8" i="2"/>
  <c r="J29" i="2" s="1"/>
  <c r="K8" i="2"/>
  <c r="K29" i="2" s="1"/>
  <c r="D28" i="2"/>
  <c r="F8" i="2"/>
  <c r="F29" i="2" s="1"/>
  <c r="E28" i="2"/>
  <c r="H28" i="2"/>
  <c r="D8" i="2"/>
  <c r="D29" i="2" s="1"/>
  <c r="I8" i="2"/>
  <c r="I29" i="2" s="1"/>
  <c r="E8" i="2"/>
  <c r="E29" i="2" s="1"/>
  <c r="I28" i="2"/>
  <c r="E28" i="6"/>
  <c r="F28" i="6"/>
  <c r="I28" i="6"/>
  <c r="G28" i="6"/>
  <c r="J28" i="6"/>
  <c r="C28" i="6"/>
  <c r="K28" i="6"/>
  <c r="H28" i="6"/>
  <c r="D28" i="6"/>
  <c r="C30" i="6" l="1"/>
  <c r="B2" i="7" s="1"/>
  <c r="C30" i="2"/>
  <c r="C31" i="2" s="1"/>
  <c r="B3" i="7" s="1"/>
  <c r="G27" i="7" l="1"/>
  <c r="B3" i="4"/>
  <c r="F14" i="4" s="1"/>
  <c r="B23" i="4"/>
  <c r="G26" i="4"/>
  <c r="D20" i="7"/>
  <c r="D13" i="4"/>
  <c r="E20" i="4"/>
  <c r="D24" i="7"/>
  <c r="F24" i="4"/>
  <c r="I12" i="4"/>
  <c r="B13" i="4"/>
  <c r="H16" i="7"/>
  <c r="E15" i="4"/>
  <c r="F25" i="4"/>
  <c r="I16" i="4"/>
  <c r="I14" i="4"/>
  <c r="F27" i="4"/>
  <c r="D25" i="4"/>
  <c r="B26" i="7"/>
  <c r="E26" i="4"/>
  <c r="H25" i="4"/>
  <c r="G13" i="4"/>
  <c r="E12" i="4"/>
  <c r="B25" i="4"/>
  <c r="H25" i="7"/>
  <c r="C21" i="7"/>
  <c r="B10" i="7"/>
  <c r="D13" i="7"/>
  <c r="I20" i="7"/>
  <c r="D16" i="4"/>
  <c r="E27" i="4"/>
  <c r="F23" i="4"/>
  <c r="F26" i="7"/>
  <c r="G27" i="4"/>
  <c r="D24" i="4"/>
  <c r="C24" i="4"/>
  <c r="E15" i="7"/>
  <c r="C25" i="7"/>
  <c r="H13" i="7"/>
  <c r="F10" i="7"/>
  <c r="B24" i="7"/>
  <c r="C14" i="7"/>
  <c r="F15" i="7"/>
  <c r="H20" i="7"/>
  <c r="C22" i="7"/>
  <c r="B17" i="7"/>
  <c r="D11" i="7"/>
  <c r="B14" i="7"/>
  <c r="I17" i="7"/>
  <c r="I11" i="7"/>
  <c r="B21" i="7"/>
  <c r="C12" i="7"/>
  <c r="E24" i="7"/>
  <c r="B22" i="7"/>
  <c r="C10" i="7"/>
  <c r="H22" i="7"/>
  <c r="E21" i="7"/>
  <c r="H27" i="7"/>
  <c r="C26" i="7"/>
  <c r="I10" i="7"/>
  <c r="F21" i="7"/>
  <c r="B25" i="7"/>
  <c r="G25" i="7"/>
  <c r="F17" i="7"/>
  <c r="F13" i="7"/>
  <c r="F20" i="7"/>
  <c r="F11" i="7"/>
  <c r="D17" i="7"/>
  <c r="D15" i="7"/>
  <c r="D25" i="7"/>
  <c r="D14" i="7"/>
  <c r="B23" i="7"/>
  <c r="H24" i="7"/>
  <c r="B13" i="7"/>
  <c r="I27" i="7"/>
  <c r="C11" i="7"/>
  <c r="I23" i="7"/>
  <c r="E11" i="7"/>
  <c r="C15" i="7"/>
  <c r="H11" i="7"/>
  <c r="G24" i="7"/>
  <c r="E14" i="7"/>
  <c r="B27" i="7"/>
  <c r="H26" i="7"/>
  <c r="G20" i="7"/>
  <c r="I26" i="7"/>
  <c r="E21" i="4"/>
  <c r="C20" i="7"/>
  <c r="B20" i="7"/>
  <c r="G23" i="7"/>
  <c r="H23" i="7"/>
  <c r="F23" i="7"/>
  <c r="E27" i="7"/>
  <c r="E22" i="7"/>
  <c r="I24" i="7"/>
  <c r="H21" i="7"/>
  <c r="B11" i="7"/>
  <c r="D27" i="7"/>
  <c r="G17" i="7"/>
  <c r="E16" i="7"/>
  <c r="H17" i="7"/>
  <c r="C27" i="7"/>
  <c r="H14" i="7"/>
  <c r="D10" i="7"/>
  <c r="E10" i="7"/>
  <c r="F14" i="7"/>
  <c r="G13" i="7"/>
  <c r="I22" i="7"/>
  <c r="I13" i="7"/>
  <c r="G26" i="7"/>
  <c r="E25" i="7"/>
  <c r="H10" i="7"/>
  <c r="G22" i="7"/>
  <c r="B15" i="7"/>
  <c r="H15" i="7"/>
  <c r="C13" i="7"/>
  <c r="I21" i="7"/>
  <c r="E23" i="7"/>
  <c r="F24" i="7"/>
  <c r="G15" i="7"/>
  <c r="C16" i="7"/>
  <c r="C24" i="7"/>
  <c r="I15" i="7"/>
  <c r="I25" i="7"/>
  <c r="D16" i="7"/>
  <c r="I16" i="7"/>
  <c r="H12" i="7"/>
  <c r="F27" i="7"/>
  <c r="D12" i="7"/>
  <c r="C17" i="7"/>
  <c r="E20" i="7"/>
  <c r="B12" i="7"/>
  <c r="E13" i="7"/>
  <c r="F22" i="7"/>
  <c r="C23" i="7"/>
  <c r="G16" i="7"/>
  <c r="D22" i="7"/>
  <c r="I14" i="7"/>
  <c r="G10" i="7"/>
  <c r="G21" i="7"/>
  <c r="G11" i="7"/>
  <c r="F12" i="7"/>
  <c r="I12" i="7"/>
  <c r="F25" i="7"/>
  <c r="E17" i="7"/>
  <c r="E12" i="7"/>
  <c r="F16" i="7"/>
  <c r="G14" i="7"/>
  <c r="E26" i="7"/>
  <c r="G12" i="7"/>
  <c r="B16" i="7"/>
  <c r="D26" i="7"/>
  <c r="D21" i="7"/>
  <c r="D23" i="7"/>
  <c r="F13" i="4" l="1"/>
  <c r="G15" i="4"/>
  <c r="D26" i="4"/>
  <c r="F22" i="4"/>
  <c r="D20" i="4"/>
  <c r="C16" i="4"/>
  <c r="D11" i="4"/>
  <c r="E17" i="4"/>
  <c r="G12" i="4"/>
  <c r="G11" i="4"/>
  <c r="G22" i="4"/>
  <c r="C13" i="4"/>
  <c r="G20" i="4"/>
  <c r="C20" i="4"/>
  <c r="C15" i="4"/>
  <c r="B22" i="4"/>
  <c r="I24" i="4"/>
  <c r="D14" i="4"/>
  <c r="I20" i="4"/>
  <c r="I23" i="4"/>
  <c r="D27" i="4"/>
  <c r="H17" i="4"/>
  <c r="E24" i="4"/>
  <c r="B12" i="4"/>
  <c r="H23" i="4"/>
  <c r="F10" i="4"/>
  <c r="F17" i="4"/>
  <c r="B27" i="4"/>
  <c r="H24" i="4"/>
  <c r="F11" i="4"/>
  <c r="C17" i="4"/>
  <c r="E22" i="4"/>
  <c r="I11" i="4"/>
  <c r="I13" i="4"/>
  <c r="E14" i="4"/>
  <c r="F26" i="4"/>
  <c r="H26" i="4"/>
  <c r="F16" i="4"/>
  <c r="B14" i="4"/>
  <c r="C11" i="4"/>
  <c r="E11" i="4"/>
  <c r="F12" i="4"/>
  <c r="B11" i="4"/>
  <c r="B24" i="4"/>
  <c r="E23" i="4"/>
  <c r="I22" i="4"/>
  <c r="I10" i="4"/>
  <c r="G16" i="4"/>
  <c r="C25" i="4"/>
  <c r="C21" i="4"/>
  <c r="G10" i="4"/>
  <c r="G23" i="4"/>
  <c r="F20" i="4"/>
  <c r="D17" i="4"/>
  <c r="I15" i="4"/>
  <c r="D12" i="4"/>
  <c r="H21" i="4"/>
  <c r="G21" i="4"/>
  <c r="D22" i="4"/>
  <c r="H12" i="4"/>
  <c r="C14" i="4"/>
  <c r="E13" i="4"/>
  <c r="I25" i="4"/>
  <c r="B20" i="4"/>
  <c r="D21" i="4"/>
  <c r="B10" i="4"/>
  <c r="D23" i="4"/>
  <c r="D10" i="4"/>
  <c r="C23" i="4"/>
  <c r="C27" i="4"/>
  <c r="B17" i="4"/>
  <c r="G17" i="4"/>
  <c r="H14" i="4"/>
  <c r="I17" i="4"/>
  <c r="C12" i="4"/>
  <c r="H13" i="4"/>
  <c r="D15" i="4"/>
  <c r="H16" i="4"/>
  <c r="E16" i="4"/>
  <c r="B16" i="4"/>
  <c r="E10" i="4"/>
  <c r="E25" i="4"/>
  <c r="F21" i="4"/>
  <c r="I27" i="4"/>
  <c r="G24" i="4"/>
  <c r="H27" i="4"/>
  <c r="C10" i="4"/>
  <c r="F15" i="4"/>
  <c r="B26" i="4"/>
  <c r="H11" i="4"/>
  <c r="B21" i="4"/>
  <c r="H20" i="4"/>
  <c r="C26" i="4"/>
  <c r="C22" i="4"/>
  <c r="B15" i="4"/>
  <c r="I21" i="4"/>
  <c r="G14" i="4"/>
  <c r="H10" i="4"/>
  <c r="I26" i="4"/>
  <c r="H22" i="4"/>
  <c r="G25" i="4"/>
  <c r="H15" i="4"/>
</calcChain>
</file>

<file path=xl/sharedStrings.xml><?xml version="1.0" encoding="utf-8"?>
<sst xmlns="http://schemas.openxmlformats.org/spreadsheetml/2006/main" count="378" uniqueCount="163">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</sst>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E+00"/>
  </numFmts>
  <fonts count="1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65" fontId="0" fillId="2" borderId="1" xfId="0" applyNumberFormat="1" applyFill="1" applyBorder="1"/>
    <xf numFmtId="165" fontId="0" fillId="3" borderId="3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1" xfId="0" applyNumberFormat="1" applyFill="1" applyBorder="1"/>
    <xf numFmtId="166" fontId="0" fillId="3" borderId="3" xfId="0" applyNumberFormat="1" applyFill="1" applyBorder="1"/>
    <xf numFmtId="166" fontId="0" fillId="0" borderId="0" xfId="0" applyNumberFormat="1"/>
    <xf numFmtId="165" fontId="11" fillId="3" borderId="1" xfId="0" applyNumberFormat="1" applyFont="1" applyFill="1" applyBorder="1"/>
    <xf numFmtId="0" fontId="0" fillId="2" borderId="4" xfId="0" applyFill="1" applyBorder="1"/>
    <xf numFmtId="0" fontId="0" fillId="2" borderId="0" xfId="0" applyFill="1" applyBorder="1"/>
  </cellXfs>
  <cellStyles count="2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5.4690035655501207E-2</c:v>
                  </c:pt>
                  <c:pt idx="1">
                    <c:v>2.1870832936432327E-2</c:v>
                  </c:pt>
                  <c:pt idx="2">
                    <c:v>1.0045728777279755E-2</c:v>
                  </c:pt>
                  <c:pt idx="3">
                    <c:v>4.9244289008980504E-3</c:v>
                  </c:pt>
                  <c:pt idx="4">
                    <c:v>2.9860788111948223E-3</c:v>
                  </c:pt>
                  <c:pt idx="5">
                    <c:v>2.1602468994692862E-3</c:v>
                  </c:pt>
                  <c:pt idx="6">
                    <c:v>2.3804761428476173E-3</c:v>
                  </c:pt>
                  <c:pt idx="7">
                    <c:v>2.7080128015453207E-3</c:v>
                  </c:pt>
                  <c:pt idx="8">
                    <c:v>4.0824829046386306E-3</c:v>
                  </c:pt>
                  <c:pt idx="9">
                    <c:v>2.6299556396765836E-3</c:v>
                  </c:pt>
                  <c:pt idx="10">
                    <c:v>3.3665016461206921E-3</c:v>
                  </c:pt>
                  <c:pt idx="11">
                    <c:v>1.4999999999999994E-3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5.4690035655501207E-2</c:v>
                  </c:pt>
                  <c:pt idx="1">
                    <c:v>2.1870832936432327E-2</c:v>
                  </c:pt>
                  <c:pt idx="2">
                    <c:v>1.0045728777279755E-2</c:v>
                  </c:pt>
                  <c:pt idx="3">
                    <c:v>4.9244289008980504E-3</c:v>
                  </c:pt>
                  <c:pt idx="4">
                    <c:v>2.9860788111948223E-3</c:v>
                  </c:pt>
                  <c:pt idx="5">
                    <c:v>2.1602468994692862E-3</c:v>
                  </c:pt>
                  <c:pt idx="6">
                    <c:v>2.3804761428476173E-3</c:v>
                  </c:pt>
                  <c:pt idx="7">
                    <c:v>2.7080128015453207E-3</c:v>
                  </c:pt>
                  <c:pt idx="8">
                    <c:v>4.0824829046386306E-3</c:v>
                  </c:pt>
                  <c:pt idx="9">
                    <c:v>2.6299556396765836E-3</c:v>
                  </c:pt>
                  <c:pt idx="10">
                    <c:v>3.3665016461206921E-3</c:v>
                  </c:pt>
                  <c:pt idx="11">
                    <c:v>1.4999999999999994E-3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0.94650000000000001</c:v>
                </c:pt>
                <c:pt idx="1">
                  <c:v>0.45950000000000002</c:v>
                </c:pt>
                <c:pt idx="2">
                  <c:v>0.22825000000000001</c:v>
                </c:pt>
                <c:pt idx="3">
                  <c:v>0.11675000000000001</c:v>
                </c:pt>
                <c:pt idx="4">
                  <c:v>5.525E-2</c:v>
                </c:pt>
                <c:pt idx="5">
                  <c:v>2.7999999999999997E-2</c:v>
                </c:pt>
                <c:pt idx="6">
                  <c:v>2.7500000000000004E-2</c:v>
                </c:pt>
                <c:pt idx="7">
                  <c:v>2.7E-2</c:v>
                </c:pt>
                <c:pt idx="8">
                  <c:v>2.6000000000000002E-2</c:v>
                </c:pt>
                <c:pt idx="9">
                  <c:v>2.6750000000000003E-2</c:v>
                </c:pt>
                <c:pt idx="10">
                  <c:v>2.5000000000000001E-2</c:v>
                </c:pt>
                <c:pt idx="11">
                  <c:v>2.2250000000000002E-2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96216"/>
        <c:axId val="162998960"/>
      </c:scatterChart>
      <c:valAx>
        <c:axId val="162996216"/>
        <c:scaling>
          <c:orientation val="minMax"/>
          <c:max val="25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98960"/>
        <c:crosses val="autoZero"/>
        <c:crossBetween val="midCat"/>
      </c:valAx>
      <c:valAx>
        <c:axId val="16299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96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0.94650000000000001</c:v>
                </c:pt>
                <c:pt idx="1">
                  <c:v>0.45950000000000002</c:v>
                </c:pt>
                <c:pt idx="2">
                  <c:v>0.22825000000000001</c:v>
                </c:pt>
                <c:pt idx="3">
                  <c:v>0.11675000000000001</c:v>
                </c:pt>
                <c:pt idx="4">
                  <c:v>5.525E-2</c:v>
                </c:pt>
                <c:pt idx="5">
                  <c:v>2.7999999999999997E-2</c:v>
                </c:pt>
                <c:pt idx="6">
                  <c:v>2.7500000000000004E-2</c:v>
                </c:pt>
                <c:pt idx="7">
                  <c:v>2.7E-2</c:v>
                </c:pt>
                <c:pt idx="8">
                  <c:v>2.6000000000000002E-2</c:v>
                </c:pt>
                <c:pt idx="9">
                  <c:v>2.6750000000000003E-2</c:v>
                </c:pt>
                <c:pt idx="10">
                  <c:v>2.5000000000000001E-2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97784"/>
        <c:axId val="162999352"/>
      </c:scatterChart>
      <c:valAx>
        <c:axId val="162997784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99352"/>
        <c:crosses val="autoZero"/>
        <c:crossBetween val="midCat"/>
      </c:valAx>
      <c:valAx>
        <c:axId val="1629993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997784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3896.7125781441291</c:v>
                  </c:pt>
                  <c:pt idx="1">
                    <c:v>2100.2627415000566</c:v>
                  </c:pt>
                  <c:pt idx="2">
                    <c:v>1599.3965528702797</c:v>
                  </c:pt>
                  <c:pt idx="3">
                    <c:v>1712.5216057031223</c:v>
                  </c:pt>
                  <c:pt idx="4">
                    <c:v>1170.2730094583344</c:v>
                  </c:pt>
                  <c:pt idx="5">
                    <c:v>549.54973993867623</c:v>
                  </c:pt>
                  <c:pt idx="6">
                    <c:v>316.45220808204198</c:v>
                  </c:pt>
                  <c:pt idx="7">
                    <c:v>100.70584226680529</c:v>
                  </c:pt>
                  <c:pt idx="8">
                    <c:v>91.186164886273545</c:v>
                  </c:pt>
                  <c:pt idx="9">
                    <c:v>77.030297069832642</c:v>
                  </c:pt>
                  <c:pt idx="10">
                    <c:v>22.066188313042801</c:v>
                  </c:pt>
                  <c:pt idx="11">
                    <c:v>6.5510813356778481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3896.7125781441291</c:v>
                  </c:pt>
                  <c:pt idx="1">
                    <c:v>2100.2627415000566</c:v>
                  </c:pt>
                  <c:pt idx="2">
                    <c:v>1599.3965528702797</c:v>
                  </c:pt>
                  <c:pt idx="3">
                    <c:v>1712.5216057031223</c:v>
                  </c:pt>
                  <c:pt idx="4">
                    <c:v>1170.2730094583344</c:v>
                  </c:pt>
                  <c:pt idx="5">
                    <c:v>549.54973993867623</c:v>
                  </c:pt>
                  <c:pt idx="6">
                    <c:v>316.45220808204198</c:v>
                  </c:pt>
                  <c:pt idx="7">
                    <c:v>100.70584226680529</c:v>
                  </c:pt>
                  <c:pt idx="8">
                    <c:v>91.186164886273545</c:v>
                  </c:pt>
                  <c:pt idx="9">
                    <c:v>77.030297069832642</c:v>
                  </c:pt>
                  <c:pt idx="10">
                    <c:v>22.066188313042801</c:v>
                  </c:pt>
                  <c:pt idx="11">
                    <c:v>6.5510813356778481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60269.25</c:v>
                </c:pt>
                <c:pt idx="1">
                  <c:v>30940.25</c:v>
                </c:pt>
                <c:pt idx="2">
                  <c:v>16822</c:v>
                </c:pt>
                <c:pt idx="3">
                  <c:v>7917.75</c:v>
                </c:pt>
                <c:pt idx="4">
                  <c:v>4307.25</c:v>
                </c:pt>
                <c:pt idx="5">
                  <c:v>2016.25</c:v>
                </c:pt>
                <c:pt idx="6">
                  <c:v>934</c:v>
                </c:pt>
                <c:pt idx="7">
                  <c:v>400.5</c:v>
                </c:pt>
                <c:pt idx="8">
                  <c:v>203.75</c:v>
                </c:pt>
                <c:pt idx="9">
                  <c:v>143.5</c:v>
                </c:pt>
                <c:pt idx="10">
                  <c:v>35.75</c:v>
                </c:pt>
                <c:pt idx="11">
                  <c:v>10.25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00920"/>
        <c:axId val="163001312"/>
      </c:scatterChart>
      <c:valAx>
        <c:axId val="16300092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01312"/>
        <c:crosses val="autoZero"/>
        <c:crossBetween val="midCat"/>
      </c:valAx>
      <c:valAx>
        <c:axId val="16300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00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60269.25</c:v>
                </c:pt>
                <c:pt idx="1">
                  <c:v>30940.25</c:v>
                </c:pt>
                <c:pt idx="2">
                  <c:v>16822</c:v>
                </c:pt>
                <c:pt idx="3">
                  <c:v>7917.75</c:v>
                </c:pt>
                <c:pt idx="4">
                  <c:v>4307.25</c:v>
                </c:pt>
                <c:pt idx="5">
                  <c:v>2016.25</c:v>
                </c:pt>
                <c:pt idx="6">
                  <c:v>934</c:v>
                </c:pt>
                <c:pt idx="7">
                  <c:v>400.5</c:v>
                </c:pt>
                <c:pt idx="8">
                  <c:v>203.75</c:v>
                </c:pt>
                <c:pt idx="9">
                  <c:v>143.5</c:v>
                </c:pt>
                <c:pt idx="10">
                  <c:v>35.75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03272"/>
        <c:axId val="163002096"/>
      </c:scatterChart>
      <c:valAx>
        <c:axId val="163003272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02096"/>
        <c:crosses val="autoZero"/>
        <c:crossBetween val="midCat"/>
      </c:valAx>
      <c:valAx>
        <c:axId val="1630020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003272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4" sqref="C4"/>
    </sheetView>
  </sheetViews>
  <sheetFormatPr defaultColWidth="8.85546875" defaultRowHeight="15" x14ac:dyDescent="0.25"/>
  <cols>
    <col min="1" max="1" width="15.7109375" customWidth="1"/>
    <col min="2" max="2" width="10.28515625" customWidth="1"/>
  </cols>
  <sheetData>
    <row r="1" spans="1:7" x14ac:dyDescent="0.25">
      <c r="B1" t="s">
        <v>158</v>
      </c>
      <c r="C1" t="s">
        <v>26</v>
      </c>
    </row>
    <row r="2" spans="1:7" x14ac:dyDescent="0.25">
      <c r="A2" t="s">
        <v>0</v>
      </c>
      <c r="B2" s="22">
        <v>5.7000000000000002E-2</v>
      </c>
      <c r="C2" s="22">
        <v>4.9000000000000002E-2</v>
      </c>
      <c r="E2" s="11" t="s">
        <v>27</v>
      </c>
    </row>
    <row r="3" spans="1:7" x14ac:dyDescent="0.25">
      <c r="A3" t="s">
        <v>1</v>
      </c>
      <c r="B3" s="22">
        <v>6.9000000000000006E-2</v>
      </c>
      <c r="C3" s="22">
        <v>8.5000000000000006E-2</v>
      </c>
      <c r="E3" s="11" t="s">
        <v>7</v>
      </c>
    </row>
    <row r="4" spans="1:7" x14ac:dyDescent="0.25">
      <c r="A4" t="s">
        <v>2</v>
      </c>
      <c r="B4" s="22">
        <v>5.7000000000000002E-2</v>
      </c>
      <c r="C4" s="22">
        <v>3.5000000000000003E-2</v>
      </c>
    </row>
    <row r="5" spans="1:7" x14ac:dyDescent="0.25">
      <c r="A5" t="s">
        <v>3</v>
      </c>
      <c r="B5" s="22">
        <v>8.5999999999999993E-2</v>
      </c>
      <c r="C5" s="22">
        <v>3.6999999999999998E-2</v>
      </c>
    </row>
    <row r="6" spans="1:7" x14ac:dyDescent="0.25">
      <c r="A6" t="s">
        <v>4</v>
      </c>
      <c r="B6" s="23">
        <f>AVERAGE(B2:B5)</f>
        <v>6.7250000000000004E-2</v>
      </c>
      <c r="C6" s="23">
        <f>AVERAGE(C2:C5)</f>
        <v>5.1500000000000004E-2</v>
      </c>
    </row>
    <row r="7" spans="1:7" x14ac:dyDescent="0.25">
      <c r="A7" t="s">
        <v>5</v>
      </c>
      <c r="B7" s="24">
        <f>$B$6-$C$6</f>
        <v>1.575E-2</v>
      </c>
      <c r="E7" s="7" t="s">
        <v>8</v>
      </c>
    </row>
    <row r="8" spans="1:7" x14ac:dyDescent="0.25">
      <c r="A8" t="s">
        <v>6</v>
      </c>
      <c r="B8" s="32">
        <v>6.3E-2</v>
      </c>
      <c r="E8" s="18" t="s">
        <v>127</v>
      </c>
    </row>
    <row r="9" spans="1:7" x14ac:dyDescent="0.25">
      <c r="A9" t="s">
        <v>19</v>
      </c>
      <c r="B9" s="24">
        <f>$B$8/$B$7</f>
        <v>4</v>
      </c>
      <c r="E9" s="7" t="s">
        <v>9</v>
      </c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5"/>
      <c r="C14" s="5"/>
      <c r="D14" s="5"/>
      <c r="E14" s="5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E4" sqref="E4"/>
    </sheetView>
  </sheetViews>
  <sheetFormatPr defaultColWidth="8.85546875" defaultRowHeight="15" x14ac:dyDescent="0.25"/>
  <cols>
    <col min="1" max="1" width="17.42578125" customWidth="1"/>
    <col min="2" max="13" width="10.85546875" customWidth="1"/>
  </cols>
  <sheetData>
    <row r="1" spans="1:17" x14ac:dyDescent="0.25">
      <c r="A1" t="s">
        <v>124</v>
      </c>
      <c r="B1" s="21">
        <f>T30/2</f>
        <v>235294117.64705887</v>
      </c>
      <c r="C1" s="21">
        <f>B1/2</f>
        <v>117647058.82352944</v>
      </c>
      <c r="D1" s="21">
        <f>C1/2</f>
        <v>58823529.411764719</v>
      </c>
      <c r="E1" s="21">
        <f>D1/2</f>
        <v>29411764.705882359</v>
      </c>
      <c r="F1" s="21">
        <f t="shared" ref="F1:L1" si="0">E1/2</f>
        <v>14705882.35294118</v>
      </c>
      <c r="G1" s="21">
        <f t="shared" si="0"/>
        <v>7352941.1764705898</v>
      </c>
      <c r="H1" s="21">
        <f t="shared" si="0"/>
        <v>3676470.5882352949</v>
      </c>
      <c r="I1" s="21">
        <f t="shared" si="0"/>
        <v>1838235.2941176475</v>
      </c>
      <c r="J1" s="21">
        <f t="shared" si="0"/>
        <v>919117.64705882373</v>
      </c>
      <c r="K1" s="21">
        <f t="shared" si="0"/>
        <v>459558.82352941186</v>
      </c>
      <c r="L1" s="21">
        <f t="shared" si="0"/>
        <v>229779.41176470593</v>
      </c>
      <c r="M1" s="2">
        <v>0</v>
      </c>
    </row>
    <row r="2" spans="1:17" x14ac:dyDescent="0.25">
      <c r="A2" t="s">
        <v>0</v>
      </c>
      <c r="B2" s="22">
        <v>0.90400000000000003</v>
      </c>
      <c r="C2" s="22">
        <v>0.441</v>
      </c>
      <c r="D2" s="22">
        <v>0.223</v>
      </c>
      <c r="E2" s="22">
        <v>0.11700000000000001</v>
      </c>
      <c r="F2" s="22">
        <v>5.6000000000000001E-2</v>
      </c>
      <c r="G2" s="22">
        <v>0.03</v>
      </c>
      <c r="H2" s="22">
        <v>2.9000000000000001E-2</v>
      </c>
      <c r="I2" s="22">
        <v>2.3E-2</v>
      </c>
      <c r="J2" s="22">
        <v>2.1999999999999999E-2</v>
      </c>
      <c r="K2" s="22">
        <v>2.9000000000000001E-2</v>
      </c>
      <c r="L2" s="22">
        <v>2.9000000000000001E-2</v>
      </c>
      <c r="M2" s="22">
        <v>2.1000000000000001E-2</v>
      </c>
      <c r="O2" s="11" t="s">
        <v>125</v>
      </c>
    </row>
    <row r="3" spans="1:17" x14ac:dyDescent="0.25">
      <c r="A3" t="s">
        <v>1</v>
      </c>
      <c r="B3" s="22">
        <v>0.95399999999999996</v>
      </c>
      <c r="C3" s="22">
        <v>0.46300000000000002</v>
      </c>
      <c r="D3" s="22">
        <v>0.22900000000000001</v>
      </c>
      <c r="E3" s="22">
        <v>0.111</v>
      </c>
      <c r="F3" s="22">
        <v>5.0999999999999997E-2</v>
      </c>
      <c r="G3" s="22">
        <v>2.9000000000000001E-2</v>
      </c>
      <c r="H3" s="22">
        <v>2.9000000000000001E-2</v>
      </c>
      <c r="I3" s="22">
        <v>2.9000000000000001E-2</v>
      </c>
      <c r="J3" s="22">
        <v>0.03</v>
      </c>
      <c r="K3" s="22">
        <v>2.5000000000000001E-2</v>
      </c>
      <c r="L3" s="22">
        <v>2.5999999999999999E-2</v>
      </c>
      <c r="M3" s="22">
        <v>2.3E-2</v>
      </c>
      <c r="O3" s="11" t="s">
        <v>7</v>
      </c>
    </row>
    <row r="4" spans="1:17" x14ac:dyDescent="0.25">
      <c r="A4" t="s">
        <v>2</v>
      </c>
      <c r="B4" s="22">
        <v>0.90700000000000003</v>
      </c>
      <c r="C4" s="22">
        <v>0.44500000000000001</v>
      </c>
      <c r="D4" s="22">
        <v>0.219</v>
      </c>
      <c r="E4" s="22">
        <v>0.11600000000000001</v>
      </c>
      <c r="F4" s="22">
        <v>5.6000000000000001E-2</v>
      </c>
      <c r="G4" s="22">
        <v>2.8000000000000001E-2</v>
      </c>
      <c r="H4" s="22">
        <v>2.8000000000000001E-2</v>
      </c>
      <c r="I4" s="22">
        <v>2.8000000000000001E-2</v>
      </c>
      <c r="J4" s="22">
        <v>2.9000000000000001E-2</v>
      </c>
      <c r="K4" s="22">
        <v>2.9000000000000001E-2</v>
      </c>
      <c r="L4" s="22">
        <v>2.1000000000000001E-2</v>
      </c>
      <c r="M4" s="22">
        <v>2.4E-2</v>
      </c>
    </row>
    <row r="5" spans="1:17" x14ac:dyDescent="0.25">
      <c r="A5" t="s">
        <v>3</v>
      </c>
      <c r="B5" s="22">
        <v>1.0209999999999999</v>
      </c>
      <c r="C5" s="22">
        <v>0.48899999999999999</v>
      </c>
      <c r="D5" s="22">
        <v>0.24199999999999999</v>
      </c>
      <c r="E5" s="22">
        <v>0.123</v>
      </c>
      <c r="F5" s="22">
        <v>5.8000000000000003E-2</v>
      </c>
      <c r="G5" s="22">
        <v>2.5000000000000001E-2</v>
      </c>
      <c r="H5" s="22">
        <v>2.4E-2</v>
      </c>
      <c r="I5" s="22">
        <v>2.8000000000000001E-2</v>
      </c>
      <c r="J5" s="22">
        <v>2.3E-2</v>
      </c>
      <c r="K5" s="22">
        <v>2.4E-2</v>
      </c>
      <c r="L5" s="22">
        <v>2.4E-2</v>
      </c>
      <c r="M5" s="22">
        <v>2.1000000000000001E-2</v>
      </c>
      <c r="O5" s="7"/>
    </row>
    <row r="6" spans="1:17" x14ac:dyDescent="0.25">
      <c r="A6" t="s">
        <v>4</v>
      </c>
      <c r="B6" s="23">
        <f>AVERAGE(B2:B5)</f>
        <v>0.94650000000000001</v>
      </c>
      <c r="C6" s="23">
        <f t="shared" ref="C6:M6" si="1">AVERAGE(C2:C5)</f>
        <v>0.45950000000000002</v>
      </c>
      <c r="D6" s="23">
        <f t="shared" si="1"/>
        <v>0.22825000000000001</v>
      </c>
      <c r="E6" s="23">
        <f t="shared" si="1"/>
        <v>0.11675000000000001</v>
      </c>
      <c r="F6" s="23">
        <f t="shared" si="1"/>
        <v>5.525E-2</v>
      </c>
      <c r="G6" s="23">
        <f>AVERAGE(G2:G5)</f>
        <v>2.7999999999999997E-2</v>
      </c>
      <c r="H6" s="23">
        <f>AVERAGE(H2:H5)</f>
        <v>2.7500000000000004E-2</v>
      </c>
      <c r="I6" s="23">
        <f t="shared" si="1"/>
        <v>2.7E-2</v>
      </c>
      <c r="J6" s="23">
        <f t="shared" si="1"/>
        <v>2.6000000000000002E-2</v>
      </c>
      <c r="K6" s="23">
        <f t="shared" si="1"/>
        <v>2.6750000000000003E-2</v>
      </c>
      <c r="L6" s="23">
        <f t="shared" si="1"/>
        <v>2.5000000000000001E-2</v>
      </c>
      <c r="M6" s="23">
        <f t="shared" si="1"/>
        <v>2.2250000000000002E-2</v>
      </c>
    </row>
    <row r="7" spans="1:17" x14ac:dyDescent="0.25">
      <c r="A7" t="s">
        <v>11</v>
      </c>
      <c r="B7" s="23">
        <f>STDEV(B2:B5)</f>
        <v>5.4690035655501207E-2</v>
      </c>
      <c r="C7" s="23">
        <f t="shared" ref="C7:M7" si="2">STDEV(C2:C5)</f>
        <v>2.1870832936432327E-2</v>
      </c>
      <c r="D7" s="23">
        <f t="shared" si="2"/>
        <v>1.0045728777279755E-2</v>
      </c>
      <c r="E7" s="23">
        <f t="shared" si="2"/>
        <v>4.9244289008980504E-3</v>
      </c>
      <c r="F7" s="23">
        <f t="shared" si="2"/>
        <v>2.9860788111948223E-3</v>
      </c>
      <c r="G7" s="23">
        <f>STDEV(G2:G5)</f>
        <v>2.1602468994692862E-3</v>
      </c>
      <c r="H7" s="23">
        <f>STDEV(H2:H5)</f>
        <v>2.3804761428476173E-3</v>
      </c>
      <c r="I7" s="23">
        <f t="shared" si="2"/>
        <v>2.7080128015453207E-3</v>
      </c>
      <c r="J7" s="23">
        <f t="shared" si="2"/>
        <v>4.0824829046386306E-3</v>
      </c>
      <c r="K7" s="23">
        <f t="shared" si="2"/>
        <v>2.6299556396765836E-3</v>
      </c>
      <c r="L7" s="23">
        <f t="shared" si="2"/>
        <v>3.3665016461206921E-3</v>
      </c>
      <c r="M7" s="23">
        <f t="shared" si="2"/>
        <v>1.4999999999999994E-3</v>
      </c>
    </row>
    <row r="8" spans="1:17" x14ac:dyDescent="0.25">
      <c r="A8" t="s">
        <v>150</v>
      </c>
      <c r="B8" s="23">
        <f>B6-$M6</f>
        <v>0.92425000000000002</v>
      </c>
      <c r="C8" s="23">
        <f t="shared" ref="C8:L8" si="3">C6-$M6</f>
        <v>0.43725000000000003</v>
      </c>
      <c r="D8" s="23">
        <f t="shared" si="3"/>
        <v>0.20600000000000002</v>
      </c>
      <c r="E8" s="23">
        <f t="shared" si="3"/>
        <v>9.4500000000000001E-2</v>
      </c>
      <c r="F8" s="23">
        <f t="shared" si="3"/>
        <v>3.3000000000000002E-2</v>
      </c>
      <c r="G8" s="23">
        <f t="shared" si="3"/>
        <v>5.7499999999999947E-3</v>
      </c>
      <c r="H8" s="23">
        <f t="shared" si="3"/>
        <v>5.2500000000000012E-3</v>
      </c>
      <c r="I8" s="23">
        <f t="shared" si="3"/>
        <v>4.7499999999999973E-3</v>
      </c>
      <c r="J8" s="23">
        <f t="shared" si="3"/>
        <v>3.7499999999999999E-3</v>
      </c>
      <c r="K8" s="23">
        <f t="shared" si="3"/>
        <v>4.5000000000000005E-3</v>
      </c>
      <c r="L8" s="23">
        <f t="shared" si="3"/>
        <v>2.749999999999999E-3</v>
      </c>
      <c r="M8" s="25"/>
    </row>
    <row r="12" spans="1:17" x14ac:dyDescent="0.25">
      <c r="Q12" s="7" t="s">
        <v>13</v>
      </c>
    </row>
    <row r="13" spans="1:17" x14ac:dyDescent="0.25">
      <c r="Q13" s="7" t="s">
        <v>14</v>
      </c>
    </row>
    <row r="14" spans="1:17" x14ac:dyDescent="0.25">
      <c r="Q14" s="7" t="s">
        <v>15</v>
      </c>
    </row>
    <row r="15" spans="1:17" x14ac:dyDescent="0.25">
      <c r="Q15" s="7" t="s">
        <v>16</v>
      </c>
    </row>
    <row r="16" spans="1:17" x14ac:dyDescent="0.25">
      <c r="Q16" s="7" t="s">
        <v>17</v>
      </c>
    </row>
    <row r="21" spans="1:20" x14ac:dyDescent="0.25">
      <c r="R21" s="17" t="s">
        <v>143</v>
      </c>
    </row>
    <row r="22" spans="1:20" x14ac:dyDescent="0.25">
      <c r="R22" t="s">
        <v>142</v>
      </c>
      <c r="T22" s="6">
        <v>1200000000000</v>
      </c>
    </row>
    <row r="23" spans="1:20" x14ac:dyDescent="0.25">
      <c r="R23" t="s">
        <v>144</v>
      </c>
      <c r="T23">
        <f>1.8</f>
        <v>1.8</v>
      </c>
    </row>
    <row r="24" spans="1:20" x14ac:dyDescent="0.25">
      <c r="R24" t="s">
        <v>145</v>
      </c>
      <c r="T24" s="6">
        <f>0.55*T23*T22</f>
        <v>1188000000000.0002</v>
      </c>
    </row>
    <row r="25" spans="1:20" x14ac:dyDescent="0.25">
      <c r="R25" t="s">
        <v>147</v>
      </c>
      <c r="T25">
        <v>2.5499999999999998</v>
      </c>
    </row>
    <row r="26" spans="1:20" x14ac:dyDescent="0.25">
      <c r="R26" t="s">
        <v>146</v>
      </c>
      <c r="T26">
        <v>100</v>
      </c>
    </row>
    <row r="27" spans="1:20" x14ac:dyDescent="0.25">
      <c r="A27" t="s">
        <v>126</v>
      </c>
      <c r="R27" t="s">
        <v>148</v>
      </c>
      <c r="T27">
        <f>T26*T25</f>
        <v>254.99999999999997</v>
      </c>
    </row>
    <row r="28" spans="1:20" x14ac:dyDescent="0.25">
      <c r="A28" s="8" t="s">
        <v>124</v>
      </c>
      <c r="B28" s="21">
        <f>B1</f>
        <v>235294117.64705887</v>
      </c>
      <c r="C28" s="21">
        <f t="shared" ref="C28:L28" si="4">C1</f>
        <v>117647058.82352944</v>
      </c>
      <c r="D28" s="21">
        <f t="shared" si="4"/>
        <v>58823529.411764719</v>
      </c>
      <c r="E28" s="21">
        <f t="shared" si="4"/>
        <v>29411764.705882359</v>
      </c>
      <c r="F28" s="21">
        <f t="shared" si="4"/>
        <v>14705882.35294118</v>
      </c>
      <c r="G28" s="21">
        <f t="shared" si="4"/>
        <v>7352941.1764705898</v>
      </c>
      <c r="H28" s="21">
        <f t="shared" si="4"/>
        <v>3676470.5882352949</v>
      </c>
      <c r="I28" s="21">
        <f t="shared" si="4"/>
        <v>1838235.2941176475</v>
      </c>
      <c r="J28" s="21">
        <f t="shared" si="4"/>
        <v>919117.64705882373</v>
      </c>
      <c r="K28" s="21">
        <f t="shared" si="4"/>
        <v>459558.82352941186</v>
      </c>
      <c r="L28" s="21">
        <f t="shared" si="4"/>
        <v>229779.41176470593</v>
      </c>
      <c r="R28" t="s">
        <v>149</v>
      </c>
      <c r="T28" s="6">
        <f>T22/T27</f>
        <v>4705882352.9411774</v>
      </c>
    </row>
    <row r="29" spans="1:20" x14ac:dyDescent="0.25">
      <c r="A29" t="s">
        <v>128</v>
      </c>
      <c r="B29" s="15">
        <f>IF(ISNUMBER(B8),B1/B8,"---")</f>
        <v>254578434.02440774</v>
      </c>
      <c r="C29" s="15">
        <f t="shared" ref="C29:L29" si="5">IF(ISNUMBER(C8),C1/C8,"---")</f>
        <v>269061312.346551</v>
      </c>
      <c r="D29" s="15">
        <f t="shared" si="5"/>
        <v>285551113.64934325</v>
      </c>
      <c r="E29" s="15">
        <f t="shared" si="5"/>
        <v>311235605.35325247</v>
      </c>
      <c r="F29" s="15">
        <f t="shared" si="5"/>
        <v>445632798.57397515</v>
      </c>
      <c r="G29" s="15">
        <f t="shared" si="5"/>
        <v>1278772378.5166254</v>
      </c>
      <c r="H29" s="15">
        <f t="shared" si="5"/>
        <v>700280112.04481792</v>
      </c>
      <c r="I29" s="15">
        <f t="shared" si="5"/>
        <v>386996904.02476811</v>
      </c>
      <c r="J29" s="15">
        <f t="shared" si="5"/>
        <v>245098039.21568635</v>
      </c>
      <c r="K29" s="15">
        <f t="shared" si="5"/>
        <v>102124183.00653596</v>
      </c>
      <c r="L29" s="15">
        <f t="shared" si="5"/>
        <v>83556149.732620373</v>
      </c>
      <c r="R29" t="s">
        <v>159</v>
      </c>
      <c r="T29">
        <f>0.1</f>
        <v>0.1</v>
      </c>
    </row>
    <row r="30" spans="1:20" x14ac:dyDescent="0.25">
      <c r="A30" t="s">
        <v>18</v>
      </c>
      <c r="B30" s="6"/>
      <c r="C30" s="15">
        <f>AVERAGE(C29:G29)</f>
        <v>518050641.68794936</v>
      </c>
      <c r="D30" s="6"/>
      <c r="E30" s="6"/>
      <c r="F30" s="6"/>
      <c r="G30" s="6"/>
      <c r="H30" s="6"/>
      <c r="I30" s="6"/>
      <c r="J30" s="6"/>
      <c r="K30" s="6"/>
      <c r="L30" s="6"/>
      <c r="R30" t="s">
        <v>160</v>
      </c>
      <c r="T30" s="6">
        <f>T28*T29</f>
        <v>470588235.29411775</v>
      </c>
    </row>
    <row r="31" spans="1:20" x14ac:dyDescent="0.25">
      <c r="B31" s="6"/>
      <c r="C31" s="14" t="s">
        <v>22</v>
      </c>
      <c r="D31" s="6"/>
      <c r="E31" s="6"/>
      <c r="F31" s="6"/>
      <c r="G31" s="6"/>
      <c r="H31" s="6"/>
    </row>
    <row r="32" spans="1:20" x14ac:dyDescent="0.25">
      <c r="B32" s="6"/>
      <c r="C32" s="14" t="s">
        <v>23</v>
      </c>
      <c r="D32" s="6"/>
      <c r="E32" s="6"/>
      <c r="F32" s="6"/>
      <c r="G32" s="6"/>
      <c r="H32" s="6"/>
    </row>
    <row r="33" spans="2:8" x14ac:dyDescent="0.25">
      <c r="B33" s="6"/>
      <c r="C33" s="6"/>
      <c r="D33" s="6"/>
      <c r="E33" s="6"/>
      <c r="F33" s="6"/>
      <c r="G33" s="6"/>
      <c r="H33" s="6"/>
    </row>
    <row r="34" spans="2:8" x14ac:dyDescent="0.25">
      <c r="B34" s="6"/>
      <c r="D34" s="6"/>
      <c r="E34" s="6"/>
      <c r="F34" s="6"/>
      <c r="G34" s="6"/>
      <c r="H34" s="6"/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22" sqref="A22"/>
    </sheetView>
  </sheetViews>
  <sheetFormatPr defaultColWidth="8.85546875" defaultRowHeight="15" x14ac:dyDescent="0.25"/>
  <cols>
    <col min="1" max="1" width="17.42578125" customWidth="1"/>
    <col min="2" max="13" width="10.85546875" customWidth="1"/>
  </cols>
  <sheetData>
    <row r="1" spans="1:17" x14ac:dyDescent="0.25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7">
        <f t="shared" si="0"/>
        <v>0.3125</v>
      </c>
      <c r="H1" s="27">
        <f t="shared" si="0"/>
        <v>0.15625</v>
      </c>
      <c r="I1" s="27">
        <f t="shared" si="0"/>
        <v>7.8125E-2</v>
      </c>
      <c r="J1" s="27">
        <f t="shared" si="0"/>
        <v>3.90625E-2</v>
      </c>
      <c r="K1" s="28">
        <f t="shared" si="0"/>
        <v>1.953125E-2</v>
      </c>
      <c r="L1" s="28">
        <f t="shared" si="0"/>
        <v>9.765625E-3</v>
      </c>
      <c r="M1" s="2">
        <v>0</v>
      </c>
    </row>
    <row r="2" spans="1:17" x14ac:dyDescent="0.25">
      <c r="A2" t="s">
        <v>0</v>
      </c>
      <c r="B2" s="29">
        <v>56392</v>
      </c>
      <c r="C2" s="29">
        <v>30099</v>
      </c>
      <c r="D2" s="29">
        <v>16194</v>
      </c>
      <c r="E2" s="29">
        <v>8720</v>
      </c>
      <c r="F2" s="29">
        <v>3308</v>
      </c>
      <c r="G2" s="29">
        <v>2689</v>
      </c>
      <c r="H2" s="29">
        <v>970</v>
      </c>
      <c r="I2" s="29">
        <v>519</v>
      </c>
      <c r="J2" s="29">
        <v>287</v>
      </c>
      <c r="K2" s="29">
        <v>127</v>
      </c>
      <c r="L2" s="29">
        <v>62</v>
      </c>
      <c r="M2" s="29">
        <v>8</v>
      </c>
      <c r="O2" s="11" t="s">
        <v>10</v>
      </c>
    </row>
    <row r="3" spans="1:17" x14ac:dyDescent="0.25">
      <c r="A3" t="s">
        <v>1</v>
      </c>
      <c r="B3" s="29">
        <v>64605</v>
      </c>
      <c r="C3" s="29">
        <v>28365</v>
      </c>
      <c r="D3" s="29">
        <v>15974</v>
      </c>
      <c r="E3" s="29">
        <v>9335</v>
      </c>
      <c r="F3" s="29">
        <v>3951</v>
      </c>
      <c r="G3" s="29">
        <v>2097</v>
      </c>
      <c r="H3" s="29">
        <v>1097</v>
      </c>
      <c r="I3" s="29">
        <v>351</v>
      </c>
      <c r="J3" s="29">
        <v>220</v>
      </c>
      <c r="K3" s="29">
        <v>107</v>
      </c>
      <c r="L3" s="29">
        <v>46</v>
      </c>
      <c r="M3" s="29">
        <v>6</v>
      </c>
      <c r="O3" s="11" t="s">
        <v>7</v>
      </c>
    </row>
    <row r="4" spans="1:17" x14ac:dyDescent="0.25">
      <c r="A4" t="s">
        <v>2</v>
      </c>
      <c r="B4" s="29">
        <v>57630</v>
      </c>
      <c r="C4" s="29">
        <v>32479</v>
      </c>
      <c r="D4" s="29">
        <v>15906</v>
      </c>
      <c r="E4" s="29">
        <v>8165</v>
      </c>
      <c r="F4" s="29">
        <v>3969</v>
      </c>
      <c r="G4" s="29">
        <v>1925</v>
      </c>
      <c r="H4" s="29">
        <v>1190</v>
      </c>
      <c r="I4" s="29">
        <v>442</v>
      </c>
      <c r="J4" s="29">
        <v>234</v>
      </c>
      <c r="K4" s="29">
        <v>256</v>
      </c>
      <c r="L4" s="29">
        <v>18</v>
      </c>
      <c r="M4" s="29">
        <v>20</v>
      </c>
    </row>
    <row r="5" spans="1:17" x14ac:dyDescent="0.25">
      <c r="A5" t="s">
        <v>3</v>
      </c>
      <c r="B5" s="29">
        <v>62450</v>
      </c>
      <c r="C5" s="29">
        <v>32818</v>
      </c>
      <c r="D5" s="29">
        <v>19214</v>
      </c>
      <c r="E5" s="29">
        <v>5451</v>
      </c>
      <c r="F5" s="29">
        <v>6001</v>
      </c>
      <c r="G5" s="29">
        <v>1354</v>
      </c>
      <c r="H5" s="29">
        <v>479</v>
      </c>
      <c r="I5" s="29">
        <v>290</v>
      </c>
      <c r="J5" s="29">
        <v>74</v>
      </c>
      <c r="K5" s="29">
        <v>84</v>
      </c>
      <c r="L5" s="29">
        <v>17</v>
      </c>
      <c r="M5" s="29">
        <v>7</v>
      </c>
      <c r="O5" s="7" t="s">
        <v>12</v>
      </c>
    </row>
    <row r="6" spans="1:17" x14ac:dyDescent="0.25">
      <c r="A6" t="s">
        <v>4</v>
      </c>
      <c r="B6" s="30">
        <f>AVERAGE(B2:B5)</f>
        <v>60269.25</v>
      </c>
      <c r="C6" s="30">
        <f t="shared" ref="C6:M6" si="1">AVERAGE(C2:C5)</f>
        <v>30940.25</v>
      </c>
      <c r="D6" s="30">
        <f t="shared" si="1"/>
        <v>16822</v>
      </c>
      <c r="E6" s="30">
        <f t="shared" si="1"/>
        <v>7917.75</v>
      </c>
      <c r="F6" s="30">
        <f t="shared" si="1"/>
        <v>4307.25</v>
      </c>
      <c r="G6" s="30">
        <f t="shared" si="1"/>
        <v>2016.25</v>
      </c>
      <c r="H6" s="30">
        <f t="shared" si="1"/>
        <v>934</v>
      </c>
      <c r="I6" s="30">
        <f t="shared" si="1"/>
        <v>400.5</v>
      </c>
      <c r="J6" s="30">
        <f t="shared" si="1"/>
        <v>203.75</v>
      </c>
      <c r="K6" s="30">
        <f t="shared" si="1"/>
        <v>143.5</v>
      </c>
      <c r="L6" s="30">
        <f t="shared" si="1"/>
        <v>35.75</v>
      </c>
      <c r="M6" s="30">
        <f t="shared" si="1"/>
        <v>10.25</v>
      </c>
    </row>
    <row r="7" spans="1:17" x14ac:dyDescent="0.25">
      <c r="A7" t="s">
        <v>11</v>
      </c>
      <c r="B7" s="30">
        <f>STDEV(B2:B5)</f>
        <v>3896.7125781441291</v>
      </c>
      <c r="C7" s="30">
        <f t="shared" ref="C7:M7" si="2">STDEV(C2:C5)</f>
        <v>2100.2627415000566</v>
      </c>
      <c r="D7" s="30">
        <f t="shared" si="2"/>
        <v>1599.3965528702797</v>
      </c>
      <c r="E7" s="30">
        <f t="shared" si="2"/>
        <v>1712.5216057031223</v>
      </c>
      <c r="F7" s="30">
        <f t="shared" si="2"/>
        <v>1170.2730094583344</v>
      </c>
      <c r="G7" s="30">
        <f t="shared" si="2"/>
        <v>549.54973993867623</v>
      </c>
      <c r="H7" s="30">
        <f t="shared" si="2"/>
        <v>316.45220808204198</v>
      </c>
      <c r="I7" s="30">
        <f t="shared" si="2"/>
        <v>100.70584226680529</v>
      </c>
      <c r="J7" s="30">
        <f t="shared" si="2"/>
        <v>91.186164886273545</v>
      </c>
      <c r="K7" s="30">
        <f t="shared" si="2"/>
        <v>77.030297069832642</v>
      </c>
      <c r="L7" s="30">
        <f t="shared" si="2"/>
        <v>22.066188313042801</v>
      </c>
      <c r="M7" s="30">
        <f t="shared" si="2"/>
        <v>6.5510813356778481</v>
      </c>
    </row>
    <row r="8" spans="1:17" x14ac:dyDescent="0.25">
      <c r="A8" t="s">
        <v>150</v>
      </c>
      <c r="B8" s="30">
        <f>B6-$M6</f>
        <v>60259</v>
      </c>
      <c r="C8" s="30">
        <f t="shared" ref="C8:L8" si="3">C6-$M6</f>
        <v>30930</v>
      </c>
      <c r="D8" s="30">
        <f t="shared" si="3"/>
        <v>16811.75</v>
      </c>
      <c r="E8" s="30">
        <f t="shared" si="3"/>
        <v>7907.5</v>
      </c>
      <c r="F8" s="30">
        <f t="shared" si="3"/>
        <v>4297</v>
      </c>
      <c r="G8" s="30">
        <f t="shared" si="3"/>
        <v>2006</v>
      </c>
      <c r="H8" s="30">
        <f t="shared" si="3"/>
        <v>923.75</v>
      </c>
      <c r="I8" s="30">
        <f t="shared" si="3"/>
        <v>390.25</v>
      </c>
      <c r="J8" s="30">
        <f t="shared" si="3"/>
        <v>193.5</v>
      </c>
      <c r="K8" s="30">
        <f t="shared" si="3"/>
        <v>133.25</v>
      </c>
      <c r="L8" s="30">
        <f t="shared" si="3"/>
        <v>25.5</v>
      </c>
      <c r="M8" s="31"/>
    </row>
    <row r="12" spans="1:17" x14ac:dyDescent="0.25">
      <c r="Q12" s="7" t="s">
        <v>13</v>
      </c>
    </row>
    <row r="13" spans="1:17" x14ac:dyDescent="0.25">
      <c r="Q13" s="7" t="s">
        <v>14</v>
      </c>
    </row>
    <row r="14" spans="1:17" x14ac:dyDescent="0.25">
      <c r="Q14" s="7" t="s">
        <v>15</v>
      </c>
    </row>
    <row r="15" spans="1:17" x14ac:dyDescent="0.25">
      <c r="Q15" s="7" t="s">
        <v>16</v>
      </c>
    </row>
    <row r="16" spans="1:17" x14ac:dyDescent="0.25">
      <c r="Q16" s="7" t="s">
        <v>17</v>
      </c>
    </row>
    <row r="21" spans="1:20" x14ac:dyDescent="0.25">
      <c r="R21" s="17" t="s">
        <v>156</v>
      </c>
    </row>
    <row r="22" spans="1:20" x14ac:dyDescent="0.25">
      <c r="R22" t="s">
        <v>152</v>
      </c>
      <c r="T22" s="6">
        <f>B1*0.000001</f>
        <v>9.9999999999999991E-6</v>
      </c>
    </row>
    <row r="23" spans="1:20" x14ac:dyDescent="0.25">
      <c r="R23" t="s">
        <v>153</v>
      </c>
      <c r="T23" s="6">
        <v>6.0221409000000001E+23</v>
      </c>
    </row>
    <row r="24" spans="1:20" x14ac:dyDescent="0.25">
      <c r="R24" t="s">
        <v>154</v>
      </c>
      <c r="T24" s="6">
        <f>0.0001</f>
        <v>1E-4</v>
      </c>
    </row>
    <row r="25" spans="1:20" x14ac:dyDescent="0.25">
      <c r="R25" t="s">
        <v>155</v>
      </c>
      <c r="T25" s="6">
        <f>T22*T23*T24</f>
        <v>602214090000000</v>
      </c>
    </row>
    <row r="26" spans="1:20" x14ac:dyDescent="0.25">
      <c r="R26" t="s">
        <v>157</v>
      </c>
      <c r="T26" s="6">
        <f>T25/(T24*1000000)</f>
        <v>6022140900000</v>
      </c>
    </row>
    <row r="27" spans="1:20" x14ac:dyDescent="0.25">
      <c r="A27" s="8" t="s">
        <v>134</v>
      </c>
      <c r="T27" s="6"/>
    </row>
    <row r="28" spans="1:20" x14ac:dyDescent="0.25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 x14ac:dyDescent="0.25">
      <c r="A29" t="s">
        <v>161</v>
      </c>
      <c r="B29" s="15">
        <f>IF(ISNUMBER(B8),B1/B8,"---")</f>
        <v>1.6595031447584594E-4</v>
      </c>
      <c r="C29" s="15">
        <f t="shared" ref="C29:L29" si="5">IF(ISNUMBER(C8),C1/C8,"---")</f>
        <v>1.6165535079211123E-4</v>
      </c>
      <c r="D29" s="15">
        <f t="shared" si="5"/>
        <v>1.4870551846179011E-4</v>
      </c>
      <c r="E29" s="15">
        <f t="shared" si="5"/>
        <v>1.5807777426493836E-4</v>
      </c>
      <c r="F29" s="15">
        <f t="shared" si="5"/>
        <v>1.4545031417267861E-4</v>
      </c>
      <c r="G29" s="15">
        <f t="shared" si="5"/>
        <v>1.557826520438684E-4</v>
      </c>
      <c r="H29" s="15">
        <f t="shared" si="5"/>
        <v>1.6914749661705008E-4</v>
      </c>
      <c r="I29" s="15">
        <f t="shared" si="5"/>
        <v>2.0019218449711723E-4</v>
      </c>
      <c r="J29" s="15">
        <f t="shared" si="5"/>
        <v>2.0187338501291988E-4</v>
      </c>
      <c r="K29" s="15">
        <f t="shared" si="5"/>
        <v>1.4657598499061915E-4</v>
      </c>
      <c r="L29" s="15">
        <f t="shared" si="5"/>
        <v>3.829656862745098E-4</v>
      </c>
    </row>
    <row r="30" spans="1:20" x14ac:dyDescent="0.25">
      <c r="A30" t="s">
        <v>135</v>
      </c>
      <c r="B30" s="6"/>
      <c r="C30" s="15">
        <f>AVERAGE(C29:G29)</f>
        <v>1.5393432194707734E-4</v>
      </c>
      <c r="D30" s="6"/>
      <c r="E30" s="6"/>
      <c r="F30" s="6"/>
      <c r="G30" s="6"/>
      <c r="H30" s="6"/>
      <c r="I30" s="6"/>
      <c r="J30" s="6"/>
      <c r="K30" s="6"/>
      <c r="L30" s="6"/>
    </row>
    <row r="31" spans="1:20" x14ac:dyDescent="0.25">
      <c r="A31" t="s">
        <v>141</v>
      </c>
      <c r="B31" s="26"/>
      <c r="C31" s="15">
        <f>C30 * T26</f>
        <v>927014176.11126208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1:20" x14ac:dyDescent="0.25">
      <c r="B32" s="6"/>
      <c r="C32" s="14" t="s">
        <v>22</v>
      </c>
      <c r="D32" s="6"/>
      <c r="E32" s="6"/>
      <c r="F32" s="6"/>
      <c r="G32" s="6"/>
      <c r="H32" s="6"/>
    </row>
    <row r="33" spans="2:8" x14ac:dyDescent="0.25">
      <c r="B33" s="6"/>
      <c r="C33" s="14" t="s">
        <v>23</v>
      </c>
      <c r="D33" s="6"/>
      <c r="E33" s="6"/>
      <c r="F33" s="6"/>
      <c r="G33" s="6"/>
      <c r="H33" s="6"/>
    </row>
    <row r="34" spans="2:8" x14ac:dyDescent="0.25">
      <c r="B34" s="6"/>
      <c r="C34" s="6"/>
      <c r="D34" s="6"/>
      <c r="E34" s="6"/>
      <c r="F34" s="6"/>
      <c r="G34" s="6"/>
      <c r="H34" s="6"/>
    </row>
    <row r="35" spans="2:8" x14ac:dyDescent="0.25">
      <c r="B35" s="6"/>
      <c r="D35" s="6"/>
      <c r="E35" s="6"/>
      <c r="F35" s="6"/>
      <c r="G35" s="6"/>
      <c r="H35" s="6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4" workbookViewId="0">
      <selection activeCell="L27" sqref="L26:L27"/>
    </sheetView>
  </sheetViews>
  <sheetFormatPr defaultColWidth="11.42578125" defaultRowHeight="15" x14ac:dyDescent="0.25"/>
  <cols>
    <col min="1" max="1" width="17.140625" customWidth="1"/>
    <col min="2" max="10" width="9.85546875" customWidth="1"/>
    <col min="11" max="11" width="6.140625" customWidth="1"/>
    <col min="12" max="12" width="17.140625" customWidth="1"/>
    <col min="13" max="21" width="9.85546875" customWidth="1"/>
  </cols>
  <sheetData>
    <row r="1" spans="1:22" ht="18.75" x14ac:dyDescent="0.3">
      <c r="A1" s="13" t="s">
        <v>28</v>
      </c>
      <c r="C1" s="11" t="s">
        <v>29</v>
      </c>
    </row>
    <row r="2" spans="1:22" x14ac:dyDescent="0.25">
      <c r="C2" s="11" t="s">
        <v>35</v>
      </c>
    </row>
    <row r="3" spans="1:22" x14ac:dyDescent="0.25">
      <c r="C3" s="11" t="s">
        <v>30</v>
      </c>
    </row>
    <row r="5" spans="1:22" ht="15.75" x14ac:dyDescent="0.25">
      <c r="A5" s="19" t="s">
        <v>49</v>
      </c>
      <c r="L5" s="19" t="s">
        <v>50</v>
      </c>
    </row>
    <row r="6" spans="1:22" x14ac:dyDescent="0.25">
      <c r="A6" s="17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7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22" x14ac:dyDescent="0.25">
      <c r="A7" t="s">
        <v>31</v>
      </c>
      <c r="B7" s="3">
        <v>151</v>
      </c>
      <c r="C7" s="3">
        <v>168</v>
      </c>
      <c r="D7" s="3">
        <v>261</v>
      </c>
      <c r="E7" s="3">
        <v>195</v>
      </c>
      <c r="F7" s="3">
        <v>176</v>
      </c>
      <c r="G7" s="3">
        <v>234</v>
      </c>
      <c r="H7" s="3">
        <v>201</v>
      </c>
      <c r="I7" s="3">
        <v>183</v>
      </c>
      <c r="J7" s="3">
        <v>160</v>
      </c>
      <c r="K7" s="33">
        <v>13</v>
      </c>
      <c r="L7" t="s">
        <v>31</v>
      </c>
      <c r="M7" s="3">
        <v>3.5000000000000003E-2</v>
      </c>
      <c r="N7" s="3">
        <v>3.7999999999999999E-2</v>
      </c>
      <c r="O7" s="3">
        <v>3.2000000000000001E-2</v>
      </c>
      <c r="P7" s="3">
        <v>3.5000000000000003E-2</v>
      </c>
      <c r="Q7" s="3">
        <v>4.2000000000000003E-2</v>
      </c>
      <c r="R7" s="3">
        <v>3.9E-2</v>
      </c>
      <c r="S7" s="3">
        <v>3.2000000000000001E-2</v>
      </c>
      <c r="T7" s="3">
        <v>3.9E-2</v>
      </c>
      <c r="U7" s="3">
        <v>2.5999999999999999E-2</v>
      </c>
      <c r="V7" s="34">
        <v>2.3E-2</v>
      </c>
    </row>
    <row r="8" spans="1:22" x14ac:dyDescent="0.25">
      <c r="A8" t="s">
        <v>34</v>
      </c>
      <c r="B8" s="3">
        <v>145</v>
      </c>
      <c r="C8" s="3">
        <v>189</v>
      </c>
      <c r="D8" s="3">
        <v>329</v>
      </c>
      <c r="E8" s="3">
        <v>214</v>
      </c>
      <c r="F8" s="3">
        <v>191</v>
      </c>
      <c r="G8" s="3">
        <v>279</v>
      </c>
      <c r="H8" s="3">
        <v>220</v>
      </c>
      <c r="I8" s="3">
        <v>177</v>
      </c>
      <c r="J8" s="3">
        <v>168</v>
      </c>
      <c r="K8" s="33">
        <v>4</v>
      </c>
      <c r="L8" t="s">
        <v>34</v>
      </c>
      <c r="M8" s="3">
        <v>3.3000000000000002E-2</v>
      </c>
      <c r="N8" s="3">
        <v>6.8000000000000005E-2</v>
      </c>
      <c r="O8" s="3">
        <v>3.2000000000000001E-2</v>
      </c>
      <c r="P8" s="3">
        <v>3.5999999999999997E-2</v>
      </c>
      <c r="Q8" s="3">
        <v>4.7E-2</v>
      </c>
      <c r="R8" s="3">
        <v>3.6999999999999998E-2</v>
      </c>
      <c r="S8" s="3">
        <v>3.5000000000000003E-2</v>
      </c>
      <c r="T8" s="3">
        <v>5.2999999999999999E-2</v>
      </c>
      <c r="U8" s="3">
        <v>2.5000000000000001E-2</v>
      </c>
      <c r="V8" s="34">
        <v>2.1000000000000001E-2</v>
      </c>
    </row>
    <row r="9" spans="1:22" x14ac:dyDescent="0.25">
      <c r="A9" t="s">
        <v>33</v>
      </c>
      <c r="B9" s="3">
        <v>148</v>
      </c>
      <c r="C9" s="3">
        <v>165</v>
      </c>
      <c r="D9" s="3">
        <v>305</v>
      </c>
      <c r="E9" s="3">
        <v>232</v>
      </c>
      <c r="F9" s="3">
        <v>164</v>
      </c>
      <c r="G9" s="3">
        <v>278</v>
      </c>
      <c r="H9" s="3">
        <v>211</v>
      </c>
      <c r="I9" s="3">
        <v>201</v>
      </c>
      <c r="J9" s="3">
        <v>158</v>
      </c>
      <c r="K9" s="33">
        <v>0</v>
      </c>
      <c r="L9" t="s">
        <v>33</v>
      </c>
      <c r="M9" s="3">
        <v>3.4000000000000002E-2</v>
      </c>
      <c r="N9" s="3">
        <v>4.3999999999999997E-2</v>
      </c>
      <c r="O9" s="3">
        <v>3.3000000000000002E-2</v>
      </c>
      <c r="P9" s="3">
        <v>0.04</v>
      </c>
      <c r="Q9" s="3">
        <v>4.7E-2</v>
      </c>
      <c r="R9" s="3">
        <v>3.5000000000000003E-2</v>
      </c>
      <c r="S9" s="3">
        <v>0.37</v>
      </c>
      <c r="T9" s="3">
        <v>0.04</v>
      </c>
      <c r="U9" s="3">
        <v>5.6000000000000001E-2</v>
      </c>
      <c r="V9" s="34">
        <v>2.1999999999999999E-2</v>
      </c>
    </row>
    <row r="10" spans="1:22" x14ac:dyDescent="0.25">
      <c r="A10" t="s">
        <v>32</v>
      </c>
      <c r="B10" s="3">
        <v>159</v>
      </c>
      <c r="C10" s="3">
        <v>179</v>
      </c>
      <c r="D10" s="3">
        <v>284</v>
      </c>
      <c r="E10" s="3">
        <v>225</v>
      </c>
      <c r="F10" s="3">
        <v>172</v>
      </c>
      <c r="G10" s="3">
        <v>298</v>
      </c>
      <c r="H10" s="3">
        <v>209</v>
      </c>
      <c r="I10" s="3">
        <v>197</v>
      </c>
      <c r="J10" s="3">
        <v>165</v>
      </c>
      <c r="K10" s="34">
        <v>0</v>
      </c>
      <c r="L10" t="s">
        <v>32</v>
      </c>
      <c r="M10" s="3">
        <v>3.3000000000000002E-2</v>
      </c>
      <c r="N10" s="3">
        <v>4.2999999999999997E-2</v>
      </c>
      <c r="O10" s="3">
        <v>3.2000000000000001E-2</v>
      </c>
      <c r="P10" s="3">
        <v>3.5000000000000003E-2</v>
      </c>
      <c r="Q10" s="3">
        <v>4.7E-2</v>
      </c>
      <c r="R10" s="3">
        <v>3.6999999999999998E-2</v>
      </c>
      <c r="S10" s="3">
        <v>3.9E-2</v>
      </c>
      <c r="T10" s="3">
        <v>3.5999999999999997E-2</v>
      </c>
      <c r="U10" s="3">
        <v>0.03</v>
      </c>
      <c r="V10" s="34">
        <v>2.1999999999999999E-2</v>
      </c>
    </row>
    <row r="11" spans="1:22" x14ac:dyDescent="0.25">
      <c r="A11" t="s">
        <v>36</v>
      </c>
      <c r="B11" s="3">
        <v>152</v>
      </c>
      <c r="C11" s="3">
        <v>170</v>
      </c>
      <c r="D11" s="3">
        <v>242</v>
      </c>
      <c r="E11" s="3">
        <v>225</v>
      </c>
      <c r="F11" s="3">
        <v>150</v>
      </c>
      <c r="G11" s="3">
        <v>287</v>
      </c>
      <c r="H11" s="3">
        <v>230</v>
      </c>
      <c r="I11" s="3">
        <v>216</v>
      </c>
      <c r="J11" s="3">
        <v>150</v>
      </c>
      <c r="K11" s="34">
        <v>6</v>
      </c>
      <c r="L11" t="s">
        <v>36</v>
      </c>
      <c r="M11" s="3">
        <v>3.6999999999999998E-2</v>
      </c>
      <c r="N11" s="3">
        <v>3.9E-2</v>
      </c>
      <c r="O11" s="3">
        <v>3.7999999999999999E-2</v>
      </c>
      <c r="P11" s="3">
        <v>3.4000000000000002E-2</v>
      </c>
      <c r="Q11" s="3">
        <v>5.7000000000000002E-2</v>
      </c>
      <c r="R11" s="3">
        <v>3.2000000000000001E-2</v>
      </c>
      <c r="S11" s="3">
        <v>4.1000000000000002E-2</v>
      </c>
      <c r="T11" s="3">
        <v>3.9E-2</v>
      </c>
      <c r="U11" s="3">
        <v>3.5999999999999997E-2</v>
      </c>
      <c r="V11" s="34">
        <v>2.1999999999999999E-2</v>
      </c>
    </row>
    <row r="12" spans="1:22" x14ac:dyDescent="0.25">
      <c r="A12" t="s">
        <v>37</v>
      </c>
      <c r="B12" s="3">
        <v>143</v>
      </c>
      <c r="C12" s="3">
        <v>177</v>
      </c>
      <c r="D12" s="3">
        <v>269</v>
      </c>
      <c r="E12" s="3">
        <v>208</v>
      </c>
      <c r="F12" s="3">
        <v>174</v>
      </c>
      <c r="G12" s="3">
        <v>317</v>
      </c>
      <c r="H12" s="3">
        <v>233</v>
      </c>
      <c r="I12" s="3">
        <v>210</v>
      </c>
      <c r="J12" s="3">
        <v>145</v>
      </c>
      <c r="K12" s="34">
        <v>8</v>
      </c>
      <c r="L12" t="s">
        <v>37</v>
      </c>
      <c r="M12" s="3">
        <v>3.9E-2</v>
      </c>
      <c r="N12" s="3">
        <v>3.9E-2</v>
      </c>
      <c r="O12" s="3">
        <v>3.5999999999999997E-2</v>
      </c>
      <c r="P12" s="3">
        <v>3.4000000000000002E-2</v>
      </c>
      <c r="Q12" s="3">
        <v>4.4999999999999998E-2</v>
      </c>
      <c r="R12" s="3">
        <v>3.6999999999999998E-2</v>
      </c>
      <c r="S12" s="3">
        <v>4.2000000000000003E-2</v>
      </c>
      <c r="T12" s="3">
        <v>3.6999999999999998E-2</v>
      </c>
      <c r="U12" s="3">
        <v>0.03</v>
      </c>
      <c r="V12" s="34">
        <v>2.9000000000000001E-2</v>
      </c>
    </row>
    <row r="13" spans="1:22" x14ac:dyDescent="0.25">
      <c r="A13" t="s">
        <v>38</v>
      </c>
      <c r="B13" s="3">
        <v>165</v>
      </c>
      <c r="C13" s="3">
        <v>179</v>
      </c>
      <c r="D13" s="3">
        <v>274</v>
      </c>
      <c r="E13" s="3">
        <v>235</v>
      </c>
      <c r="F13" s="3">
        <v>178</v>
      </c>
      <c r="G13" s="3">
        <v>322</v>
      </c>
      <c r="H13" s="3">
        <v>234</v>
      </c>
      <c r="I13" s="3">
        <v>227</v>
      </c>
      <c r="J13" s="3">
        <v>167</v>
      </c>
      <c r="K13" s="34">
        <v>3</v>
      </c>
      <c r="L13" t="s">
        <v>38</v>
      </c>
      <c r="M13" s="3">
        <v>3.5999999999999997E-2</v>
      </c>
      <c r="N13" s="3">
        <v>3.7999999999999999E-2</v>
      </c>
      <c r="O13" s="3">
        <v>3.6999999999999998E-2</v>
      </c>
      <c r="P13" s="3">
        <v>3.6999999999999998E-2</v>
      </c>
      <c r="Q13" s="3">
        <v>4.7E-2</v>
      </c>
      <c r="R13" s="3">
        <v>3.3000000000000002E-2</v>
      </c>
      <c r="S13" s="3">
        <v>4.2999999999999997E-2</v>
      </c>
      <c r="T13" s="3">
        <v>3.6999999999999998E-2</v>
      </c>
      <c r="U13" s="3">
        <v>3.2000000000000001E-2</v>
      </c>
      <c r="V13" s="34">
        <v>2.7E-2</v>
      </c>
    </row>
    <row r="14" spans="1:22" x14ac:dyDescent="0.25">
      <c r="A14" t="s">
        <v>39</v>
      </c>
      <c r="B14" s="3">
        <v>173</v>
      </c>
      <c r="C14" s="3">
        <v>176</v>
      </c>
      <c r="D14" s="3">
        <v>241</v>
      </c>
      <c r="E14" s="3">
        <v>243</v>
      </c>
      <c r="F14" s="3">
        <v>168</v>
      </c>
      <c r="G14" s="3">
        <v>300</v>
      </c>
      <c r="H14" s="3">
        <v>247</v>
      </c>
      <c r="I14" s="3">
        <v>211</v>
      </c>
      <c r="J14" s="3">
        <v>152</v>
      </c>
      <c r="K14" s="34">
        <v>7</v>
      </c>
      <c r="L14" t="s">
        <v>39</v>
      </c>
      <c r="M14" s="3">
        <v>3.9E-2</v>
      </c>
      <c r="N14" s="3">
        <v>3.6999999999999998E-2</v>
      </c>
      <c r="O14" s="3">
        <v>3.6999999999999998E-2</v>
      </c>
      <c r="P14" s="3">
        <v>3.5000000000000003E-2</v>
      </c>
      <c r="Q14" s="3">
        <v>4.8000000000000001E-2</v>
      </c>
      <c r="R14" s="3">
        <v>3.3000000000000002E-2</v>
      </c>
      <c r="S14" s="3">
        <v>4.1000000000000002E-2</v>
      </c>
      <c r="T14" s="3">
        <v>3.9E-2</v>
      </c>
      <c r="U14" s="3">
        <v>2.9000000000000001E-2</v>
      </c>
      <c r="V14" s="34">
        <v>2.3E-2</v>
      </c>
    </row>
    <row r="16" spans="1:22" x14ac:dyDescent="0.25">
      <c r="A16" s="17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7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2" x14ac:dyDescent="0.25">
      <c r="A17" t="s">
        <v>31</v>
      </c>
      <c r="B17" s="3">
        <v>185</v>
      </c>
      <c r="C17" s="3">
        <v>1192</v>
      </c>
      <c r="D17" s="3">
        <v>3628</v>
      </c>
      <c r="E17" s="3">
        <v>2532</v>
      </c>
      <c r="F17" s="3">
        <v>210</v>
      </c>
      <c r="G17" s="3">
        <v>4807</v>
      </c>
      <c r="H17" s="3">
        <v>2578</v>
      </c>
      <c r="I17" s="3">
        <v>1553</v>
      </c>
      <c r="J17" s="3">
        <v>148</v>
      </c>
      <c r="K17" s="34">
        <v>5</v>
      </c>
      <c r="L17" t="s">
        <v>31</v>
      </c>
      <c r="M17" s="3">
        <v>0.59499999999999997</v>
      </c>
      <c r="N17" s="3">
        <v>0.48799999999999999</v>
      </c>
      <c r="O17" s="3">
        <v>0.35</v>
      </c>
      <c r="P17" s="3">
        <v>0.51700000000000002</v>
      </c>
      <c r="Q17" s="3">
        <v>0.56799999999999995</v>
      </c>
      <c r="R17" s="3">
        <v>0.53600000000000003</v>
      </c>
      <c r="S17" s="3">
        <v>0.53100000000000003</v>
      </c>
      <c r="T17" s="3">
        <v>0.52700000000000002</v>
      </c>
      <c r="U17" s="3">
        <v>4.9000000000000002E-2</v>
      </c>
      <c r="V17" s="34">
        <v>4.9000000000000002E-2</v>
      </c>
    </row>
    <row r="18" spans="1:22" x14ac:dyDescent="0.25">
      <c r="A18" t="s">
        <v>34</v>
      </c>
      <c r="B18" s="3">
        <v>190</v>
      </c>
      <c r="C18" s="3">
        <v>1291</v>
      </c>
      <c r="D18" s="3">
        <v>3578</v>
      </c>
      <c r="E18" s="3">
        <v>2491</v>
      </c>
      <c r="F18" s="3">
        <v>223</v>
      </c>
      <c r="G18" s="3">
        <v>5151</v>
      </c>
      <c r="H18" s="3">
        <v>2560</v>
      </c>
      <c r="I18" s="3">
        <v>1495</v>
      </c>
      <c r="J18" s="3">
        <v>174</v>
      </c>
      <c r="K18" s="34">
        <v>3</v>
      </c>
      <c r="L18" t="s">
        <v>34</v>
      </c>
      <c r="M18" s="3">
        <v>0.60499999999999998</v>
      </c>
      <c r="N18" s="3">
        <v>0.52800000000000002</v>
      </c>
      <c r="O18" s="3">
        <v>0.35299999999999998</v>
      </c>
      <c r="P18" s="3">
        <v>0.51800000000000002</v>
      </c>
      <c r="Q18" s="3">
        <v>0.61899999999999999</v>
      </c>
      <c r="R18" s="3">
        <v>0.55500000000000005</v>
      </c>
      <c r="S18" s="3">
        <v>0.51200000000000001</v>
      </c>
      <c r="T18" s="3">
        <v>0.55000000000000004</v>
      </c>
      <c r="U18" s="3">
        <v>0.05</v>
      </c>
      <c r="V18" s="34">
        <v>0.05</v>
      </c>
    </row>
    <row r="19" spans="1:22" x14ac:dyDescent="0.25">
      <c r="A19" t="s">
        <v>33</v>
      </c>
      <c r="B19" s="3">
        <v>199</v>
      </c>
      <c r="C19" s="3">
        <v>1219</v>
      </c>
      <c r="D19" s="3">
        <v>3766</v>
      </c>
      <c r="E19" s="3">
        <v>2543</v>
      </c>
      <c r="F19" s="3">
        <v>242</v>
      </c>
      <c r="G19" s="3">
        <v>5106</v>
      </c>
      <c r="H19" s="3">
        <v>2445</v>
      </c>
      <c r="I19" s="3">
        <v>1548</v>
      </c>
      <c r="J19" s="3">
        <v>178</v>
      </c>
      <c r="K19" s="34">
        <v>1</v>
      </c>
      <c r="L19" t="s">
        <v>33</v>
      </c>
      <c r="M19" s="3">
        <v>0.58699999999999997</v>
      </c>
      <c r="N19" s="3">
        <v>0.49099999999999999</v>
      </c>
      <c r="O19" s="3">
        <v>0.35699999999999998</v>
      </c>
      <c r="P19" s="3">
        <v>0.52200000000000002</v>
      </c>
      <c r="Q19" s="3">
        <v>0.624</v>
      </c>
      <c r="R19" s="3">
        <v>0.55300000000000005</v>
      </c>
      <c r="S19" s="3">
        <v>0.52700000000000002</v>
      </c>
      <c r="T19" s="3">
        <v>0.55100000000000005</v>
      </c>
      <c r="U19" s="3">
        <v>6.5000000000000002E-2</v>
      </c>
      <c r="V19" s="34">
        <v>6.5000000000000002E-2</v>
      </c>
    </row>
    <row r="20" spans="1:22" x14ac:dyDescent="0.25">
      <c r="A20" t="s">
        <v>32</v>
      </c>
      <c r="B20" s="3">
        <v>203</v>
      </c>
      <c r="C20" s="3">
        <v>1340</v>
      </c>
      <c r="D20" s="3">
        <v>3514</v>
      </c>
      <c r="E20" s="3">
        <v>2602</v>
      </c>
      <c r="F20" s="3">
        <v>223</v>
      </c>
      <c r="G20" s="3">
        <v>4737</v>
      </c>
      <c r="H20" s="3">
        <v>2610</v>
      </c>
      <c r="I20" s="3">
        <v>1684</v>
      </c>
      <c r="J20" s="3">
        <v>151</v>
      </c>
      <c r="K20" s="34">
        <v>1</v>
      </c>
      <c r="L20" t="s">
        <v>32</v>
      </c>
      <c r="M20" s="3">
        <v>0.60599999999999998</v>
      </c>
      <c r="N20" s="3">
        <v>0.51400000000000001</v>
      </c>
      <c r="O20" s="3">
        <v>0.34699999999999998</v>
      </c>
      <c r="P20" s="3">
        <v>0.53100000000000003</v>
      </c>
      <c r="Q20" s="3">
        <v>0.59399999999999997</v>
      </c>
      <c r="R20" s="3">
        <v>0.53</v>
      </c>
      <c r="S20" s="3">
        <v>0.53300000000000003</v>
      </c>
      <c r="T20" s="3">
        <v>0.60099999999999998</v>
      </c>
      <c r="U20" s="3">
        <v>6.0999999999999999E-2</v>
      </c>
      <c r="V20" s="34">
        <v>6.0999999999999999E-2</v>
      </c>
    </row>
    <row r="21" spans="1:22" x14ac:dyDescent="0.25">
      <c r="A21" t="s">
        <v>36</v>
      </c>
      <c r="B21" s="3">
        <v>175</v>
      </c>
      <c r="C21" s="3">
        <v>1562</v>
      </c>
      <c r="D21" s="3">
        <v>5163</v>
      </c>
      <c r="E21" s="3">
        <v>2501</v>
      </c>
      <c r="F21" s="3">
        <v>223</v>
      </c>
      <c r="G21" s="3">
        <v>4845</v>
      </c>
      <c r="H21" s="3">
        <v>2743</v>
      </c>
      <c r="I21" s="3">
        <v>1524</v>
      </c>
      <c r="J21" s="3">
        <v>166</v>
      </c>
      <c r="K21" s="34">
        <v>2</v>
      </c>
      <c r="L21" t="s">
        <v>36</v>
      </c>
      <c r="M21" s="3">
        <v>0.52900000000000003</v>
      </c>
      <c r="N21" s="3">
        <v>0.54600000000000004</v>
      </c>
      <c r="O21" s="3">
        <v>0.495</v>
      </c>
      <c r="P21" s="3">
        <v>0.53300000000000003</v>
      </c>
      <c r="Q21" s="3">
        <v>0.59199999999999997</v>
      </c>
      <c r="R21" s="3">
        <v>0.53100000000000003</v>
      </c>
      <c r="S21" s="3">
        <v>0.54700000000000004</v>
      </c>
      <c r="T21" s="3">
        <v>0.53400000000000003</v>
      </c>
      <c r="U21" s="3">
        <v>6.0999999999999999E-2</v>
      </c>
      <c r="V21" s="34">
        <v>6.0999999999999999E-2</v>
      </c>
    </row>
    <row r="22" spans="1:22" x14ac:dyDescent="0.25">
      <c r="A22" t="s">
        <v>37</v>
      </c>
      <c r="B22" s="3">
        <v>191</v>
      </c>
      <c r="C22" s="3">
        <v>1480</v>
      </c>
      <c r="D22" s="3">
        <v>5351</v>
      </c>
      <c r="E22" s="3">
        <v>2544</v>
      </c>
      <c r="F22" s="3">
        <v>236</v>
      </c>
      <c r="G22" s="3">
        <v>5015</v>
      </c>
      <c r="H22" s="3">
        <v>2722</v>
      </c>
      <c r="I22" s="3">
        <v>1531</v>
      </c>
      <c r="J22" s="3">
        <v>168</v>
      </c>
      <c r="K22" s="34">
        <v>2</v>
      </c>
      <c r="L22" t="s">
        <v>37</v>
      </c>
      <c r="M22" s="3">
        <v>0.55900000000000005</v>
      </c>
      <c r="N22" s="3">
        <v>0.56899999999999995</v>
      </c>
      <c r="O22" s="3">
        <v>0.5</v>
      </c>
      <c r="P22" s="3">
        <v>0.52900000000000003</v>
      </c>
      <c r="Q22" s="3">
        <v>0.61099999999999999</v>
      </c>
      <c r="R22" s="3">
        <v>0.55500000000000005</v>
      </c>
      <c r="S22" s="3">
        <v>0.55000000000000004</v>
      </c>
      <c r="T22" s="3">
        <v>0.54700000000000004</v>
      </c>
      <c r="U22" s="3">
        <v>5.1999999999999998E-2</v>
      </c>
      <c r="V22" s="34">
        <v>5.1999999999999998E-2</v>
      </c>
    </row>
    <row r="23" spans="1:22" x14ac:dyDescent="0.25">
      <c r="A23" t="s">
        <v>38</v>
      </c>
      <c r="B23" s="3">
        <v>193</v>
      </c>
      <c r="C23" s="3">
        <v>1532</v>
      </c>
      <c r="D23" s="3">
        <v>5584</v>
      </c>
      <c r="E23" s="3">
        <v>2505</v>
      </c>
      <c r="F23" s="3">
        <v>243</v>
      </c>
      <c r="G23" s="3">
        <v>4921</v>
      </c>
      <c r="H23" s="3">
        <v>2650</v>
      </c>
      <c r="I23" s="3">
        <v>1535</v>
      </c>
      <c r="J23" s="3">
        <v>169</v>
      </c>
      <c r="K23" s="34">
        <v>4</v>
      </c>
      <c r="L23" t="s">
        <v>38</v>
      </c>
      <c r="M23" s="3">
        <v>0.55700000000000005</v>
      </c>
      <c r="N23" s="3">
        <v>0.56499999999999995</v>
      </c>
      <c r="O23" s="3">
        <v>0.498</v>
      </c>
      <c r="P23" s="3">
        <v>0.51900000000000002</v>
      </c>
      <c r="Q23" s="3">
        <v>0.63200000000000001</v>
      </c>
      <c r="R23" s="3">
        <v>0.54700000000000004</v>
      </c>
      <c r="S23" s="3">
        <v>0.54200000000000004</v>
      </c>
      <c r="T23" s="3">
        <v>0.53900000000000003</v>
      </c>
      <c r="U23" s="3">
        <v>5.1999999999999998E-2</v>
      </c>
      <c r="V23" s="34">
        <v>5.1999999999999998E-2</v>
      </c>
    </row>
    <row r="24" spans="1:22" x14ac:dyDescent="0.25">
      <c r="A24" t="s">
        <v>39</v>
      </c>
      <c r="B24" s="3">
        <v>195</v>
      </c>
      <c r="C24" s="3">
        <v>1530</v>
      </c>
      <c r="D24" s="3">
        <v>5584</v>
      </c>
      <c r="E24" s="3">
        <v>2521</v>
      </c>
      <c r="F24" s="3">
        <v>237</v>
      </c>
      <c r="G24" s="3">
        <v>4905</v>
      </c>
      <c r="H24" s="3">
        <v>2504</v>
      </c>
      <c r="I24" s="3">
        <v>1449</v>
      </c>
      <c r="J24" s="3">
        <v>175</v>
      </c>
      <c r="K24" s="34">
        <v>4</v>
      </c>
      <c r="L24" t="s">
        <v>39</v>
      </c>
      <c r="M24" s="3">
        <v>0.54600000000000004</v>
      </c>
      <c r="N24" s="3">
        <v>0.56000000000000005</v>
      </c>
      <c r="O24" s="3">
        <v>0.51</v>
      </c>
      <c r="P24" s="3">
        <v>0.52</v>
      </c>
      <c r="Q24" s="3">
        <v>0.60699999999999998</v>
      </c>
      <c r="R24" s="3">
        <v>0.57199999999999995</v>
      </c>
      <c r="S24" s="3">
        <v>0.55100000000000005</v>
      </c>
      <c r="T24" s="3">
        <v>0.53200000000000003</v>
      </c>
      <c r="U24" s="3">
        <v>5.5E-2</v>
      </c>
      <c r="V24" s="34">
        <v>5.5E-2</v>
      </c>
    </row>
    <row r="27" spans="1:22" x14ac:dyDescent="0.25">
      <c r="B27" t="s">
        <v>129</v>
      </c>
    </row>
    <row r="28" spans="1:22" x14ac:dyDescent="0.25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2" x14ac:dyDescent="0.25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2" x14ac:dyDescent="0.25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2" x14ac:dyDescent="0.25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2" x14ac:dyDescent="0.25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 x14ac:dyDescent="0.25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 x14ac:dyDescent="0.25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 x14ac:dyDescent="0.25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opLeftCell="A8" workbookViewId="0">
      <selection activeCell="E2" sqref="E2"/>
    </sheetView>
  </sheetViews>
  <sheetFormatPr defaultColWidth="11.42578125" defaultRowHeight="15" x14ac:dyDescent="0.25"/>
  <cols>
    <col min="1" max="1" width="21.42578125" customWidth="1"/>
    <col min="2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 x14ac:dyDescent="0.3">
      <c r="A1" s="12" t="s">
        <v>20</v>
      </c>
      <c r="B1" s="7" t="s">
        <v>132</v>
      </c>
      <c r="F1" s="11" t="s">
        <v>51</v>
      </c>
    </row>
    <row r="2" spans="1:28" x14ac:dyDescent="0.25">
      <c r="A2" t="s">
        <v>131</v>
      </c>
      <c r="B2" s="16">
        <f>'OD600 reference point'!B9</f>
        <v>4</v>
      </c>
      <c r="F2" s="11" t="s">
        <v>162</v>
      </c>
    </row>
    <row r="3" spans="1:28" x14ac:dyDescent="0.25">
      <c r="A3" s="10" t="s">
        <v>136</v>
      </c>
      <c r="B3" s="15">
        <f>'Fluorescein standard curve'!C30</f>
        <v>1.5393432194707734E-4</v>
      </c>
    </row>
    <row r="4" spans="1:28" x14ac:dyDescent="0.25">
      <c r="I4" s="11"/>
    </row>
    <row r="7" spans="1:28" ht="18.75" x14ac:dyDescent="0.3">
      <c r="A7" s="13" t="s">
        <v>21</v>
      </c>
    </row>
    <row r="8" spans="1:28" ht="15.75" x14ac:dyDescent="0.25">
      <c r="A8" s="19" t="s">
        <v>133</v>
      </c>
      <c r="K8" s="20" t="s">
        <v>138</v>
      </c>
      <c r="T8" s="17" t="s">
        <v>137</v>
      </c>
    </row>
    <row r="9" spans="1:28" s="9" customFormat="1" x14ac:dyDescent="0.25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5">
      <c r="A10" t="s">
        <v>31</v>
      </c>
      <c r="B10" s="23">
        <f t="shared" ref="B10:I17" si="0">K10/T10*$B$3/$B$2</f>
        <v>-3.8483580486769316E-2</v>
      </c>
      <c r="C10" s="23">
        <f t="shared" si="0"/>
        <v>2.5655720324512889E-2</v>
      </c>
      <c r="D10" s="23">
        <f t="shared" si="0"/>
        <v>0.6478069381939503</v>
      </c>
      <c r="E10" s="23">
        <f t="shared" si="0"/>
        <v>0.14965836855965844</v>
      </c>
      <c r="F10" s="23">
        <f t="shared" si="0"/>
        <v>3.8483580486769323E-2</v>
      </c>
      <c r="G10" s="23">
        <f t="shared" si="0"/>
        <v>0.21906038123237925</v>
      </c>
      <c r="H10" s="23">
        <f t="shared" si="0"/>
        <v>0.26297113332625704</v>
      </c>
      <c r="I10" s="23">
        <f t="shared" si="0"/>
        <v>6.8086334707361126E-2</v>
      </c>
      <c r="K10" s="16">
        <f>'Raw Plate Reader Measurements'!B7-'Raw Plate Reader Measurements'!$J7</f>
        <v>-9</v>
      </c>
      <c r="L10" s="16">
        <f>'Raw Plate Reader Measurements'!C7-'Raw Plate Reader Measurements'!$J7</f>
        <v>8</v>
      </c>
      <c r="M10" s="16">
        <f>'Raw Plate Reader Measurements'!D7-'Raw Plate Reader Measurements'!$J7</f>
        <v>101</v>
      </c>
      <c r="N10" s="16">
        <f>'Raw Plate Reader Measurements'!E7-'Raw Plate Reader Measurements'!$J7</f>
        <v>35</v>
      </c>
      <c r="O10" s="16">
        <f>'Raw Plate Reader Measurements'!F7-'Raw Plate Reader Measurements'!$J7</f>
        <v>16</v>
      </c>
      <c r="P10" s="16">
        <f>'Raw Plate Reader Measurements'!G7-'Raw Plate Reader Measurements'!$J7</f>
        <v>74</v>
      </c>
      <c r="Q10" s="16">
        <f>'Raw Plate Reader Measurements'!H7-'Raw Plate Reader Measurements'!$J7</f>
        <v>41</v>
      </c>
      <c r="R10" s="16">
        <f>'Raw Plate Reader Measurements'!I7-'Raw Plate Reader Measurements'!$J7</f>
        <v>23</v>
      </c>
      <c r="S10" s="26"/>
      <c r="T10" s="23">
        <f>'Raw Plate Reader Measurements'!M7-'Raw Plate Reader Measurements'!$U7</f>
        <v>9.0000000000000045E-3</v>
      </c>
      <c r="U10" s="23">
        <f>'Raw Plate Reader Measurements'!N7-'Raw Plate Reader Measurements'!$U7</f>
        <v>1.2E-2</v>
      </c>
      <c r="V10" s="23">
        <f>'Raw Plate Reader Measurements'!O7-'Raw Plate Reader Measurements'!$U7</f>
        <v>6.0000000000000019E-3</v>
      </c>
      <c r="W10" s="23">
        <f>'Raw Plate Reader Measurements'!P7-'Raw Plate Reader Measurements'!$U7</f>
        <v>9.0000000000000045E-3</v>
      </c>
      <c r="X10" s="23">
        <f>'Raw Plate Reader Measurements'!Q7-'Raw Plate Reader Measurements'!$U7</f>
        <v>1.6000000000000004E-2</v>
      </c>
      <c r="Y10" s="23">
        <f>'Raw Plate Reader Measurements'!R7-'Raw Plate Reader Measurements'!$U7</f>
        <v>1.3000000000000001E-2</v>
      </c>
      <c r="Z10" s="23">
        <f>'Raw Plate Reader Measurements'!S7-'Raw Plate Reader Measurements'!$U7</f>
        <v>6.0000000000000019E-3</v>
      </c>
      <c r="AA10" s="23">
        <f>'Raw Plate Reader Measurements'!T7-'Raw Plate Reader Measurements'!$U7</f>
        <v>1.3000000000000001E-2</v>
      </c>
    </row>
    <row r="11" spans="1:28" x14ac:dyDescent="0.25">
      <c r="A11" t="s">
        <v>34</v>
      </c>
      <c r="B11" s="23">
        <f t="shared" si="0"/>
        <v>-0.11064029389946184</v>
      </c>
      <c r="C11" s="23">
        <f t="shared" si="0"/>
        <v>1.8794306749352466E-2</v>
      </c>
      <c r="D11" s="23">
        <f t="shared" si="0"/>
        <v>0.88512235119569482</v>
      </c>
      <c r="E11" s="23">
        <f t="shared" si="0"/>
        <v>0.16093133658103548</v>
      </c>
      <c r="F11" s="23">
        <f t="shared" si="0"/>
        <v>4.0232834145258849E-2</v>
      </c>
      <c r="G11" s="23">
        <f t="shared" si="0"/>
        <v>0.3559731195026164</v>
      </c>
      <c r="H11" s="23">
        <f t="shared" si="0"/>
        <v>0.20011461853120049</v>
      </c>
      <c r="I11" s="23">
        <f t="shared" si="0"/>
        <v>1.2369722299318715E-2</v>
      </c>
      <c r="K11" s="16">
        <f>'Raw Plate Reader Measurements'!B8-'Raw Plate Reader Measurements'!$J8</f>
        <v>-23</v>
      </c>
      <c r="L11" s="16">
        <f>'Raw Plate Reader Measurements'!C8-'Raw Plate Reader Measurements'!$J8</f>
        <v>21</v>
      </c>
      <c r="M11" s="16">
        <f>'Raw Plate Reader Measurements'!D8-'Raw Plate Reader Measurements'!$J8</f>
        <v>161</v>
      </c>
      <c r="N11" s="16">
        <f>'Raw Plate Reader Measurements'!E8-'Raw Plate Reader Measurements'!$J8</f>
        <v>46</v>
      </c>
      <c r="O11" s="16">
        <f>'Raw Plate Reader Measurements'!F8-'Raw Plate Reader Measurements'!$J8</f>
        <v>23</v>
      </c>
      <c r="P11" s="16">
        <f>'Raw Plate Reader Measurements'!G8-'Raw Plate Reader Measurements'!$J8</f>
        <v>111</v>
      </c>
      <c r="Q11" s="16">
        <f>'Raw Plate Reader Measurements'!H8-'Raw Plate Reader Measurements'!$J8</f>
        <v>52</v>
      </c>
      <c r="R11" s="16">
        <f>'Raw Plate Reader Measurements'!I8-'Raw Plate Reader Measurements'!$J8</f>
        <v>9</v>
      </c>
      <c r="S11" s="26"/>
      <c r="T11" s="23">
        <f>'Raw Plate Reader Measurements'!M8-'Raw Plate Reader Measurements'!$U8</f>
        <v>8.0000000000000002E-3</v>
      </c>
      <c r="U11" s="23">
        <f>'Raw Plate Reader Measurements'!N8-'Raw Plate Reader Measurements'!$U8</f>
        <v>4.3000000000000003E-2</v>
      </c>
      <c r="V11" s="23">
        <f>'Raw Plate Reader Measurements'!O8-'Raw Plate Reader Measurements'!$U8</f>
        <v>6.9999999999999993E-3</v>
      </c>
      <c r="W11" s="23">
        <f>'Raw Plate Reader Measurements'!P8-'Raw Plate Reader Measurements'!$U8</f>
        <v>1.0999999999999996E-2</v>
      </c>
      <c r="X11" s="23">
        <f>'Raw Plate Reader Measurements'!Q8-'Raw Plate Reader Measurements'!$U8</f>
        <v>2.1999999999999999E-2</v>
      </c>
      <c r="Y11" s="23">
        <f>'Raw Plate Reader Measurements'!R8-'Raw Plate Reader Measurements'!$U8</f>
        <v>1.1999999999999997E-2</v>
      </c>
      <c r="Z11" s="23">
        <f>'Raw Plate Reader Measurements'!S8-'Raw Plate Reader Measurements'!$U8</f>
        <v>1.0000000000000002E-2</v>
      </c>
      <c r="AA11" s="23">
        <f>'Raw Plate Reader Measurements'!T8-'Raw Plate Reader Measurements'!$U8</f>
        <v>2.7999999999999997E-2</v>
      </c>
    </row>
    <row r="12" spans="1:28" x14ac:dyDescent="0.25">
      <c r="A12" t="s">
        <v>33</v>
      </c>
      <c r="B12" s="23">
        <f t="shared" si="0"/>
        <v>1.7492536584895153E-2</v>
      </c>
      <c r="C12" s="23">
        <f t="shared" si="0"/>
        <v>-2.2448755283948772E-2</v>
      </c>
      <c r="D12" s="23">
        <f t="shared" si="0"/>
        <v>-0.245960275285004</v>
      </c>
      <c r="E12" s="23">
        <f t="shared" si="0"/>
        <v>-0.17798655975130817</v>
      </c>
      <c r="F12" s="23">
        <f t="shared" si="0"/>
        <v>-2.5655720324512889E-2</v>
      </c>
      <c r="G12" s="23">
        <f t="shared" si="0"/>
        <v>-0.21990617421011049</v>
      </c>
      <c r="H12" s="23">
        <f t="shared" si="0"/>
        <v>6.4956361968113848E-3</v>
      </c>
      <c r="I12" s="23">
        <f t="shared" si="0"/>
        <v>-0.10342462255819258</v>
      </c>
      <c r="K12" s="16">
        <f>'Raw Plate Reader Measurements'!B9-'Raw Plate Reader Measurements'!$J9</f>
        <v>-10</v>
      </c>
      <c r="L12" s="16">
        <f>'Raw Plate Reader Measurements'!C9-'Raw Plate Reader Measurements'!$J9</f>
        <v>7</v>
      </c>
      <c r="M12" s="16">
        <f>'Raw Plate Reader Measurements'!D9-'Raw Plate Reader Measurements'!$J9</f>
        <v>147</v>
      </c>
      <c r="N12" s="16">
        <f>'Raw Plate Reader Measurements'!E9-'Raw Plate Reader Measurements'!$J9</f>
        <v>74</v>
      </c>
      <c r="O12" s="16">
        <f>'Raw Plate Reader Measurements'!F9-'Raw Plate Reader Measurements'!$J9</f>
        <v>6</v>
      </c>
      <c r="P12" s="16">
        <f>'Raw Plate Reader Measurements'!G9-'Raw Plate Reader Measurements'!$J9</f>
        <v>120</v>
      </c>
      <c r="Q12" s="16">
        <f>'Raw Plate Reader Measurements'!H9-'Raw Plate Reader Measurements'!$J9</f>
        <v>53</v>
      </c>
      <c r="R12" s="16">
        <f>'Raw Plate Reader Measurements'!I9-'Raw Plate Reader Measurements'!$J9</f>
        <v>43</v>
      </c>
      <c r="S12" s="26"/>
      <c r="T12" s="23">
        <f>'Raw Plate Reader Measurements'!M9-'Raw Plate Reader Measurements'!$U9</f>
        <v>-2.1999999999999999E-2</v>
      </c>
      <c r="U12" s="23">
        <f>'Raw Plate Reader Measurements'!N9-'Raw Plate Reader Measurements'!$U9</f>
        <v>-1.2000000000000004E-2</v>
      </c>
      <c r="V12" s="23">
        <f>'Raw Plate Reader Measurements'!O9-'Raw Plate Reader Measurements'!$U9</f>
        <v>-2.3E-2</v>
      </c>
      <c r="W12" s="23">
        <f>'Raw Plate Reader Measurements'!P9-'Raw Plate Reader Measurements'!$U9</f>
        <v>-1.6E-2</v>
      </c>
      <c r="X12" s="23">
        <f>'Raw Plate Reader Measurements'!Q9-'Raw Plate Reader Measurements'!$U9</f>
        <v>-9.0000000000000011E-3</v>
      </c>
      <c r="Y12" s="23">
        <f>'Raw Plate Reader Measurements'!R9-'Raw Plate Reader Measurements'!$U9</f>
        <v>-2.0999999999999998E-2</v>
      </c>
      <c r="Z12" s="23">
        <f>'Raw Plate Reader Measurements'!S9-'Raw Plate Reader Measurements'!$U9</f>
        <v>0.314</v>
      </c>
      <c r="AA12" s="23">
        <f>'Raw Plate Reader Measurements'!T9-'Raw Plate Reader Measurements'!$U9</f>
        <v>-1.6E-2</v>
      </c>
    </row>
    <row r="13" spans="1:28" x14ac:dyDescent="0.25">
      <c r="A13" t="s">
        <v>32</v>
      </c>
      <c r="B13" s="23">
        <f t="shared" si="0"/>
        <v>-7.6967160973538604E-2</v>
      </c>
      <c r="C13" s="23">
        <f t="shared" si="0"/>
        <v>4.1443855908828521E-2</v>
      </c>
      <c r="D13" s="23">
        <f t="shared" si="0"/>
        <v>2.2897730389627733</v>
      </c>
      <c r="E13" s="23">
        <f t="shared" si="0"/>
        <v>0.46180296584123159</v>
      </c>
      <c r="F13" s="23">
        <f t="shared" si="0"/>
        <v>1.5846180200434431E-2</v>
      </c>
      <c r="G13" s="23">
        <f t="shared" si="0"/>
        <v>0.73118802924861748</v>
      </c>
      <c r="H13" s="23">
        <f t="shared" si="0"/>
        <v>0.18814194904642784</v>
      </c>
      <c r="I13" s="23">
        <f t="shared" si="0"/>
        <v>0.20524576259610317</v>
      </c>
      <c r="K13" s="16">
        <f>'Raw Plate Reader Measurements'!B10-'Raw Plate Reader Measurements'!$J10</f>
        <v>-6</v>
      </c>
      <c r="L13" s="16">
        <f>'Raw Plate Reader Measurements'!C10-'Raw Plate Reader Measurements'!$J10</f>
        <v>14</v>
      </c>
      <c r="M13" s="16">
        <f>'Raw Plate Reader Measurements'!D10-'Raw Plate Reader Measurements'!$J10</f>
        <v>119</v>
      </c>
      <c r="N13" s="16">
        <f>'Raw Plate Reader Measurements'!E10-'Raw Plate Reader Measurements'!$J10</f>
        <v>60</v>
      </c>
      <c r="O13" s="16">
        <f>'Raw Plate Reader Measurements'!F10-'Raw Plate Reader Measurements'!$J10</f>
        <v>7</v>
      </c>
      <c r="P13" s="16">
        <f>'Raw Plate Reader Measurements'!G10-'Raw Plate Reader Measurements'!$J10</f>
        <v>133</v>
      </c>
      <c r="Q13" s="16">
        <f>'Raw Plate Reader Measurements'!H10-'Raw Plate Reader Measurements'!$J10</f>
        <v>44</v>
      </c>
      <c r="R13" s="16">
        <f>'Raw Plate Reader Measurements'!I10-'Raw Plate Reader Measurements'!$J10</f>
        <v>32</v>
      </c>
      <c r="S13" s="26"/>
      <c r="T13" s="23">
        <f>'Raw Plate Reader Measurements'!M10-'Raw Plate Reader Measurements'!$U10</f>
        <v>3.0000000000000027E-3</v>
      </c>
      <c r="U13" s="23">
        <f>'Raw Plate Reader Measurements'!N10-'Raw Plate Reader Measurements'!$U10</f>
        <v>1.2999999999999998E-2</v>
      </c>
      <c r="V13" s="23">
        <f>'Raw Plate Reader Measurements'!O10-'Raw Plate Reader Measurements'!$U10</f>
        <v>2.0000000000000018E-3</v>
      </c>
      <c r="W13" s="23">
        <f>'Raw Plate Reader Measurements'!P10-'Raw Plate Reader Measurements'!$U10</f>
        <v>5.0000000000000044E-3</v>
      </c>
      <c r="X13" s="23">
        <f>'Raw Plate Reader Measurements'!Q10-'Raw Plate Reader Measurements'!$U10</f>
        <v>1.7000000000000001E-2</v>
      </c>
      <c r="Y13" s="23">
        <f>'Raw Plate Reader Measurements'!R10-'Raw Plate Reader Measurements'!$U10</f>
        <v>6.9999999999999993E-3</v>
      </c>
      <c r="Z13" s="23">
        <f>'Raw Plate Reader Measurements'!S10-'Raw Plate Reader Measurements'!$U10</f>
        <v>9.0000000000000011E-3</v>
      </c>
      <c r="AA13" s="23">
        <f>'Raw Plate Reader Measurements'!T10-'Raw Plate Reader Measurements'!$U10</f>
        <v>5.9999999999999984E-3</v>
      </c>
    </row>
    <row r="14" spans="1:28" x14ac:dyDescent="0.25">
      <c r="A14" t="s">
        <v>36</v>
      </c>
      <c r="B14" s="23">
        <f t="shared" si="0"/>
        <v>7.6967160973538604E-2</v>
      </c>
      <c r="C14" s="23">
        <f t="shared" si="0"/>
        <v>0.25655720324512865</v>
      </c>
      <c r="D14" s="23">
        <f t="shared" si="0"/>
        <v>1.7702447023913876</v>
      </c>
      <c r="E14" s="23">
        <f t="shared" si="0"/>
        <v>-1.4431342682538537</v>
      </c>
      <c r="F14" s="23">
        <f t="shared" si="0"/>
        <v>0</v>
      </c>
      <c r="G14" s="23">
        <f t="shared" si="0"/>
        <v>-1.3180626316718509</v>
      </c>
      <c r="H14" s="23">
        <f t="shared" si="0"/>
        <v>0.61573728778830883</v>
      </c>
      <c r="I14" s="23">
        <f t="shared" si="0"/>
        <v>0.84663877070892468</v>
      </c>
      <c r="K14" s="16">
        <f>'Raw Plate Reader Measurements'!B11-'Raw Plate Reader Measurements'!$J11</f>
        <v>2</v>
      </c>
      <c r="L14" s="16">
        <f>'Raw Plate Reader Measurements'!C11-'Raw Plate Reader Measurements'!$J11</f>
        <v>20</v>
      </c>
      <c r="M14" s="16">
        <f>'Raw Plate Reader Measurements'!D11-'Raw Plate Reader Measurements'!$J11</f>
        <v>92</v>
      </c>
      <c r="N14" s="16">
        <f>'Raw Plate Reader Measurements'!E11-'Raw Plate Reader Measurements'!$J11</f>
        <v>75</v>
      </c>
      <c r="O14" s="16">
        <f>'Raw Plate Reader Measurements'!F11-'Raw Plate Reader Measurements'!$J11</f>
        <v>0</v>
      </c>
      <c r="P14" s="16">
        <f>'Raw Plate Reader Measurements'!G11-'Raw Plate Reader Measurements'!$J11</f>
        <v>137</v>
      </c>
      <c r="Q14" s="16">
        <f>'Raw Plate Reader Measurements'!H11-'Raw Plate Reader Measurements'!$J11</f>
        <v>80</v>
      </c>
      <c r="R14" s="16">
        <f>'Raw Plate Reader Measurements'!I11-'Raw Plate Reader Measurements'!$J11</f>
        <v>66</v>
      </c>
      <c r="S14" s="26"/>
      <c r="T14" s="23">
        <f>'Raw Plate Reader Measurements'!M11-'Raw Plate Reader Measurements'!$U11</f>
        <v>1.0000000000000009E-3</v>
      </c>
      <c r="U14" s="23">
        <f>'Raw Plate Reader Measurements'!N11-'Raw Plate Reader Measurements'!$U11</f>
        <v>3.0000000000000027E-3</v>
      </c>
      <c r="V14" s="23">
        <f>'Raw Plate Reader Measurements'!O11-'Raw Plate Reader Measurements'!$U11</f>
        <v>2.0000000000000018E-3</v>
      </c>
      <c r="W14" s="23">
        <f>'Raw Plate Reader Measurements'!P11-'Raw Plate Reader Measurements'!$U11</f>
        <v>-1.9999999999999948E-3</v>
      </c>
      <c r="X14" s="23">
        <f>'Raw Plate Reader Measurements'!Q11-'Raw Plate Reader Measurements'!$U11</f>
        <v>2.1000000000000005E-2</v>
      </c>
      <c r="Y14" s="23">
        <f>'Raw Plate Reader Measurements'!R11-'Raw Plate Reader Measurements'!$U11</f>
        <v>-3.9999999999999966E-3</v>
      </c>
      <c r="Z14" s="23">
        <f>'Raw Plate Reader Measurements'!S11-'Raw Plate Reader Measurements'!$U11</f>
        <v>5.0000000000000044E-3</v>
      </c>
      <c r="AA14" s="23">
        <f>'Raw Plate Reader Measurements'!T11-'Raw Plate Reader Measurements'!$U11</f>
        <v>3.0000000000000027E-3</v>
      </c>
    </row>
    <row r="15" spans="1:28" x14ac:dyDescent="0.25">
      <c r="A15" t="s">
        <v>37</v>
      </c>
      <c r="B15" s="23">
        <f t="shared" si="0"/>
        <v>-8.5519067748376296E-3</v>
      </c>
      <c r="C15" s="23">
        <f t="shared" si="0"/>
        <v>0.13683050839740207</v>
      </c>
      <c r="D15" s="23">
        <f t="shared" si="0"/>
        <v>0.79532733005989975</v>
      </c>
      <c r="E15" s="23">
        <f t="shared" si="0"/>
        <v>0.60611639266661643</v>
      </c>
      <c r="F15" s="23">
        <f t="shared" si="0"/>
        <v>7.4401588941087379E-2</v>
      </c>
      <c r="G15" s="23">
        <f t="shared" si="0"/>
        <v>0.94559654910347513</v>
      </c>
      <c r="H15" s="23">
        <f t="shared" si="0"/>
        <v>0.28221292356964173</v>
      </c>
      <c r="I15" s="23">
        <f t="shared" si="0"/>
        <v>0.35734753309142953</v>
      </c>
      <c r="K15" s="16">
        <f>'Raw Plate Reader Measurements'!B12-'Raw Plate Reader Measurements'!$J12</f>
        <v>-2</v>
      </c>
      <c r="L15" s="16">
        <f>'Raw Plate Reader Measurements'!C12-'Raw Plate Reader Measurements'!$J12</f>
        <v>32</v>
      </c>
      <c r="M15" s="16">
        <f>'Raw Plate Reader Measurements'!D12-'Raw Plate Reader Measurements'!$J12</f>
        <v>124</v>
      </c>
      <c r="N15" s="16">
        <f>'Raw Plate Reader Measurements'!E12-'Raw Plate Reader Measurements'!$J12</f>
        <v>63</v>
      </c>
      <c r="O15" s="16">
        <f>'Raw Plate Reader Measurements'!F12-'Raw Plate Reader Measurements'!$J12</f>
        <v>29</v>
      </c>
      <c r="P15" s="16">
        <f>'Raw Plate Reader Measurements'!G12-'Raw Plate Reader Measurements'!$J12</f>
        <v>172</v>
      </c>
      <c r="Q15" s="16">
        <f>'Raw Plate Reader Measurements'!H12-'Raw Plate Reader Measurements'!$J12</f>
        <v>88</v>
      </c>
      <c r="R15" s="16">
        <f>'Raw Plate Reader Measurements'!I12-'Raw Plate Reader Measurements'!$J12</f>
        <v>65</v>
      </c>
      <c r="S15" s="26"/>
      <c r="T15" s="23">
        <f>'Raw Plate Reader Measurements'!M12-'Raw Plate Reader Measurements'!$U12</f>
        <v>9.0000000000000011E-3</v>
      </c>
      <c r="U15" s="23">
        <f>'Raw Plate Reader Measurements'!N12-'Raw Plate Reader Measurements'!$U12</f>
        <v>9.0000000000000011E-3</v>
      </c>
      <c r="V15" s="23">
        <f>'Raw Plate Reader Measurements'!O12-'Raw Plate Reader Measurements'!$U12</f>
        <v>5.9999999999999984E-3</v>
      </c>
      <c r="W15" s="23">
        <f>'Raw Plate Reader Measurements'!P12-'Raw Plate Reader Measurements'!$U12</f>
        <v>4.0000000000000036E-3</v>
      </c>
      <c r="X15" s="23">
        <f>'Raw Plate Reader Measurements'!Q12-'Raw Plate Reader Measurements'!$U12</f>
        <v>1.4999999999999999E-2</v>
      </c>
      <c r="Y15" s="23">
        <f>'Raw Plate Reader Measurements'!R12-'Raw Plate Reader Measurements'!$U12</f>
        <v>6.9999999999999993E-3</v>
      </c>
      <c r="Z15" s="23">
        <f>'Raw Plate Reader Measurements'!S12-'Raw Plate Reader Measurements'!$U12</f>
        <v>1.2000000000000004E-2</v>
      </c>
      <c r="AA15" s="23">
        <f>'Raw Plate Reader Measurements'!T12-'Raw Plate Reader Measurements'!$U12</f>
        <v>6.9999999999999993E-3</v>
      </c>
    </row>
    <row r="16" spans="1:28" x14ac:dyDescent="0.25">
      <c r="A16" t="s">
        <v>38</v>
      </c>
      <c r="B16" s="23">
        <f t="shared" si="0"/>
        <v>-1.9241790243384682E-2</v>
      </c>
      <c r="C16" s="23">
        <f t="shared" si="0"/>
        <v>7.6967160973538687E-2</v>
      </c>
      <c r="D16" s="23">
        <f t="shared" si="0"/>
        <v>0.82354862241686422</v>
      </c>
      <c r="E16" s="23">
        <f t="shared" si="0"/>
        <v>0.5233766946200632</v>
      </c>
      <c r="F16" s="23">
        <f t="shared" si="0"/>
        <v>2.8221292356964179E-2</v>
      </c>
      <c r="G16" s="23">
        <f t="shared" si="0"/>
        <v>5.964954975449241</v>
      </c>
      <c r="H16" s="23">
        <f t="shared" si="0"/>
        <v>0.23439999023759511</v>
      </c>
      <c r="I16" s="23">
        <f t="shared" si="0"/>
        <v>0.4618029658412322</v>
      </c>
      <c r="K16" s="16">
        <f>'Raw Plate Reader Measurements'!B13-'Raw Plate Reader Measurements'!$J13</f>
        <v>-2</v>
      </c>
      <c r="L16" s="16">
        <f>'Raw Plate Reader Measurements'!C13-'Raw Plate Reader Measurements'!$J13</f>
        <v>12</v>
      </c>
      <c r="M16" s="16">
        <f>'Raw Plate Reader Measurements'!D13-'Raw Plate Reader Measurements'!$J13</f>
        <v>107</v>
      </c>
      <c r="N16" s="16">
        <f>'Raw Plate Reader Measurements'!E13-'Raw Plate Reader Measurements'!$J13</f>
        <v>68</v>
      </c>
      <c r="O16" s="16">
        <f>'Raw Plate Reader Measurements'!F13-'Raw Plate Reader Measurements'!$J13</f>
        <v>11</v>
      </c>
      <c r="P16" s="16">
        <f>'Raw Plate Reader Measurements'!G13-'Raw Plate Reader Measurements'!$J13</f>
        <v>155</v>
      </c>
      <c r="Q16" s="16">
        <f>'Raw Plate Reader Measurements'!H13-'Raw Plate Reader Measurements'!$J13</f>
        <v>67</v>
      </c>
      <c r="R16" s="16">
        <f>'Raw Plate Reader Measurements'!I13-'Raw Plate Reader Measurements'!$J13</f>
        <v>60</v>
      </c>
      <c r="S16" s="26"/>
      <c r="T16" s="23">
        <f>'Raw Plate Reader Measurements'!M13-'Raw Plate Reader Measurements'!$U13</f>
        <v>3.9999999999999966E-3</v>
      </c>
      <c r="U16" s="23">
        <f>'Raw Plate Reader Measurements'!N13-'Raw Plate Reader Measurements'!$U13</f>
        <v>5.9999999999999984E-3</v>
      </c>
      <c r="V16" s="23">
        <f>'Raw Plate Reader Measurements'!O13-'Raw Plate Reader Measurements'!$U13</f>
        <v>4.9999999999999975E-3</v>
      </c>
      <c r="W16" s="23">
        <f>'Raw Plate Reader Measurements'!P13-'Raw Plate Reader Measurements'!$U13</f>
        <v>4.9999999999999975E-3</v>
      </c>
      <c r="X16" s="23">
        <f>'Raw Plate Reader Measurements'!Q13-'Raw Plate Reader Measurements'!$U13</f>
        <v>1.4999999999999999E-2</v>
      </c>
      <c r="Y16" s="23">
        <f>'Raw Plate Reader Measurements'!R13-'Raw Plate Reader Measurements'!$U13</f>
        <v>1.0000000000000009E-3</v>
      </c>
      <c r="Z16" s="23">
        <f>'Raw Plate Reader Measurements'!S13-'Raw Plate Reader Measurements'!$U13</f>
        <v>1.0999999999999996E-2</v>
      </c>
      <c r="AA16" s="23">
        <f>'Raw Plate Reader Measurements'!T13-'Raw Plate Reader Measurements'!$U13</f>
        <v>4.9999999999999975E-3</v>
      </c>
    </row>
    <row r="17" spans="1:27" x14ac:dyDescent="0.25">
      <c r="A17" t="s">
        <v>39</v>
      </c>
      <c r="B17" s="23">
        <f t="shared" si="0"/>
        <v>8.0815519022215621E-2</v>
      </c>
      <c r="C17" s="23">
        <f t="shared" si="0"/>
        <v>0.11545074146030805</v>
      </c>
      <c r="D17" s="23">
        <f t="shared" si="0"/>
        <v>0.42812983291530904</v>
      </c>
      <c r="E17" s="23">
        <f t="shared" si="0"/>
        <v>0.58366763738266803</v>
      </c>
      <c r="F17" s="23">
        <f t="shared" si="0"/>
        <v>3.2407225673068918E-2</v>
      </c>
      <c r="G17" s="23">
        <f t="shared" si="0"/>
        <v>1.4238924780104654</v>
      </c>
      <c r="H17" s="23">
        <f t="shared" si="0"/>
        <v>0.30466167885359052</v>
      </c>
      <c r="I17" s="23">
        <f t="shared" si="0"/>
        <v>0.2270531248719391</v>
      </c>
      <c r="K17" s="16">
        <f>'Raw Plate Reader Measurements'!B14-'Raw Plate Reader Measurements'!$J14</f>
        <v>21</v>
      </c>
      <c r="L17" s="16">
        <f>'Raw Plate Reader Measurements'!C14-'Raw Plate Reader Measurements'!$J14</f>
        <v>24</v>
      </c>
      <c r="M17" s="16">
        <f>'Raw Plate Reader Measurements'!D14-'Raw Plate Reader Measurements'!$J14</f>
        <v>89</v>
      </c>
      <c r="N17" s="16">
        <f>'Raw Plate Reader Measurements'!E14-'Raw Plate Reader Measurements'!$J14</f>
        <v>91</v>
      </c>
      <c r="O17" s="16">
        <f>'Raw Plate Reader Measurements'!F14-'Raw Plate Reader Measurements'!$J14</f>
        <v>16</v>
      </c>
      <c r="P17" s="16">
        <f>'Raw Plate Reader Measurements'!G14-'Raw Plate Reader Measurements'!$J14</f>
        <v>148</v>
      </c>
      <c r="Q17" s="16">
        <f>'Raw Plate Reader Measurements'!H14-'Raw Plate Reader Measurements'!$J14</f>
        <v>95</v>
      </c>
      <c r="R17" s="16">
        <f>'Raw Plate Reader Measurements'!I14-'Raw Plate Reader Measurements'!$J14</f>
        <v>59</v>
      </c>
      <c r="S17" s="26"/>
      <c r="T17" s="23">
        <f>'Raw Plate Reader Measurements'!M14-'Raw Plate Reader Measurements'!$U14</f>
        <v>9.9999999999999985E-3</v>
      </c>
      <c r="U17" s="23">
        <f>'Raw Plate Reader Measurements'!N14-'Raw Plate Reader Measurements'!$U14</f>
        <v>7.9999999999999967E-3</v>
      </c>
      <c r="V17" s="23">
        <f>'Raw Plate Reader Measurements'!O14-'Raw Plate Reader Measurements'!$U14</f>
        <v>7.9999999999999967E-3</v>
      </c>
      <c r="W17" s="23">
        <f>'Raw Plate Reader Measurements'!P14-'Raw Plate Reader Measurements'!$U14</f>
        <v>6.0000000000000019E-3</v>
      </c>
      <c r="X17" s="23">
        <f>'Raw Plate Reader Measurements'!Q14-'Raw Plate Reader Measurements'!$U14</f>
        <v>1.9E-2</v>
      </c>
      <c r="Y17" s="23">
        <f>'Raw Plate Reader Measurements'!R14-'Raw Plate Reader Measurements'!$U14</f>
        <v>4.0000000000000001E-3</v>
      </c>
      <c r="Z17" s="23">
        <f>'Raw Plate Reader Measurements'!S14-'Raw Plate Reader Measurements'!$U14</f>
        <v>1.2E-2</v>
      </c>
      <c r="AA17" s="23">
        <f>'Raw Plate Reader Measurements'!T14-'Raw Plate Reader Measurements'!$U14</f>
        <v>9.9999999999999985E-3</v>
      </c>
    </row>
    <row r="18" spans="1:27" x14ac:dyDescent="0.25">
      <c r="B18" s="25"/>
      <c r="C18" s="25"/>
      <c r="D18" s="25"/>
      <c r="E18" s="25"/>
      <c r="F18" s="25"/>
      <c r="G18" s="25"/>
      <c r="H18" s="25"/>
      <c r="I18" s="25"/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5">
      <c r="A19" s="17" t="s">
        <v>25</v>
      </c>
      <c r="B19" s="25" t="s">
        <v>47</v>
      </c>
      <c r="C19" s="25" t="s">
        <v>48</v>
      </c>
      <c r="D19" s="25" t="s">
        <v>40</v>
      </c>
      <c r="E19" s="25" t="s">
        <v>41</v>
      </c>
      <c r="F19" s="25" t="s">
        <v>42</v>
      </c>
      <c r="G19" s="25" t="s">
        <v>43</v>
      </c>
      <c r="H19" s="25" t="s">
        <v>44</v>
      </c>
      <c r="I19" s="25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5">
      <c r="A20" t="s">
        <v>31</v>
      </c>
      <c r="B20" s="23">
        <f t="shared" ref="B20:I27" si="1">K20/T20*$B$3/$B$2</f>
        <v>2.6078616813378494E-3</v>
      </c>
      <c r="C20" s="23">
        <f t="shared" si="1"/>
        <v>9.1519038788581294E-2</v>
      </c>
      <c r="D20" s="23">
        <f t="shared" si="1"/>
        <v>0.4449264454948747</v>
      </c>
      <c r="E20" s="23">
        <f t="shared" si="1"/>
        <v>0.19603601683858565</v>
      </c>
      <c r="F20" s="23">
        <f t="shared" si="1"/>
        <v>4.5972678038144494E-3</v>
      </c>
      <c r="G20" s="23">
        <f t="shared" si="1"/>
        <v>0.36816222071428806</v>
      </c>
      <c r="H20" s="23">
        <f t="shared" si="1"/>
        <v>0.1940147314996877</v>
      </c>
      <c r="I20" s="23">
        <f t="shared" si="1"/>
        <v>0.11311596356466717</v>
      </c>
      <c r="K20" s="16">
        <f>'Raw Plate Reader Measurements'!B17-'Raw Plate Reader Measurements'!$J17</f>
        <v>37</v>
      </c>
      <c r="L20" s="16">
        <f>'Raw Plate Reader Measurements'!C17-'Raw Plate Reader Measurements'!$J17</f>
        <v>1044</v>
      </c>
      <c r="M20" s="16">
        <f>'Raw Plate Reader Measurements'!D17-'Raw Plate Reader Measurements'!$J17</f>
        <v>3480</v>
      </c>
      <c r="N20" s="16">
        <f>'Raw Plate Reader Measurements'!E17-'Raw Plate Reader Measurements'!$J17</f>
        <v>2384</v>
      </c>
      <c r="O20" s="16">
        <f>'Raw Plate Reader Measurements'!F17-'Raw Plate Reader Measurements'!$J17</f>
        <v>62</v>
      </c>
      <c r="P20" s="16">
        <f>'Raw Plate Reader Measurements'!G17-'Raw Plate Reader Measurements'!$J17</f>
        <v>4659</v>
      </c>
      <c r="Q20" s="16">
        <f>'Raw Plate Reader Measurements'!H17-'Raw Plate Reader Measurements'!$J17</f>
        <v>2430</v>
      </c>
      <c r="R20" s="16">
        <f>'Raw Plate Reader Measurements'!I17-'Raw Plate Reader Measurements'!$J17</f>
        <v>1405</v>
      </c>
      <c r="S20" s="26"/>
      <c r="T20" s="23">
        <f>'Raw Plate Reader Measurements'!M17-'Raw Plate Reader Measurements'!$U17</f>
        <v>0.54599999999999993</v>
      </c>
      <c r="U20" s="23">
        <f>'Raw Plate Reader Measurements'!N17-'Raw Plate Reader Measurements'!$U17</f>
        <v>0.439</v>
      </c>
      <c r="V20" s="23">
        <f>'Raw Plate Reader Measurements'!O17-'Raw Plate Reader Measurements'!$U17</f>
        <v>0.30099999999999999</v>
      </c>
      <c r="W20" s="23">
        <f>'Raw Plate Reader Measurements'!P17-'Raw Plate Reader Measurements'!$U17</f>
        <v>0.46800000000000003</v>
      </c>
      <c r="X20" s="23">
        <f>'Raw Plate Reader Measurements'!Q17-'Raw Plate Reader Measurements'!$U17</f>
        <v>0.51899999999999991</v>
      </c>
      <c r="Y20" s="23">
        <f>'Raw Plate Reader Measurements'!R17-'Raw Plate Reader Measurements'!$U17</f>
        <v>0.48700000000000004</v>
      </c>
      <c r="Z20" s="23">
        <f>'Raw Plate Reader Measurements'!S17-'Raw Plate Reader Measurements'!$U17</f>
        <v>0.48200000000000004</v>
      </c>
      <c r="AA20" s="23">
        <f>'Raw Plate Reader Measurements'!T17-'Raw Plate Reader Measurements'!$U17</f>
        <v>0.47800000000000004</v>
      </c>
    </row>
    <row r="21" spans="1:27" x14ac:dyDescent="0.25">
      <c r="A21" t="s">
        <v>34</v>
      </c>
      <c r="B21" s="23">
        <f t="shared" si="1"/>
        <v>1.1094365545735304E-3</v>
      </c>
      <c r="C21" s="23">
        <f t="shared" si="1"/>
        <v>8.9929203773475616E-2</v>
      </c>
      <c r="D21" s="23">
        <f t="shared" si="1"/>
        <v>0.43233699002297959</v>
      </c>
      <c r="E21" s="23">
        <f t="shared" si="1"/>
        <v>0.19052661535864218</v>
      </c>
      <c r="F21" s="23">
        <f t="shared" si="1"/>
        <v>3.3140517466637917E-3</v>
      </c>
      <c r="G21" s="23">
        <f t="shared" si="1"/>
        <v>0.37927283184683364</v>
      </c>
      <c r="H21" s="23">
        <f t="shared" si="1"/>
        <v>0.19874853472171347</v>
      </c>
      <c r="I21" s="23">
        <f t="shared" si="1"/>
        <v>0.10167361964604459</v>
      </c>
      <c r="K21" s="16">
        <f>'Raw Plate Reader Measurements'!B18-'Raw Plate Reader Measurements'!$J18</f>
        <v>16</v>
      </c>
      <c r="L21" s="16">
        <f>'Raw Plate Reader Measurements'!C18-'Raw Plate Reader Measurements'!$J18</f>
        <v>1117</v>
      </c>
      <c r="M21" s="16">
        <f>'Raw Plate Reader Measurements'!D18-'Raw Plate Reader Measurements'!$J18</f>
        <v>3404</v>
      </c>
      <c r="N21" s="16">
        <f>'Raw Plate Reader Measurements'!E18-'Raw Plate Reader Measurements'!$J18</f>
        <v>2317</v>
      </c>
      <c r="O21" s="16">
        <f>'Raw Plate Reader Measurements'!F18-'Raw Plate Reader Measurements'!$J18</f>
        <v>49</v>
      </c>
      <c r="P21" s="16">
        <f>'Raw Plate Reader Measurements'!G18-'Raw Plate Reader Measurements'!$J18</f>
        <v>4977</v>
      </c>
      <c r="Q21" s="16">
        <f>'Raw Plate Reader Measurements'!H18-'Raw Plate Reader Measurements'!$J18</f>
        <v>2386</v>
      </c>
      <c r="R21" s="16">
        <f>'Raw Plate Reader Measurements'!I18-'Raw Plate Reader Measurements'!$J18</f>
        <v>1321</v>
      </c>
      <c r="S21" s="26"/>
      <c r="T21" s="23">
        <f>'Raw Plate Reader Measurements'!M18-'Raw Plate Reader Measurements'!$U18</f>
        <v>0.55499999999999994</v>
      </c>
      <c r="U21" s="23">
        <f>'Raw Plate Reader Measurements'!N18-'Raw Plate Reader Measurements'!$U18</f>
        <v>0.47800000000000004</v>
      </c>
      <c r="V21" s="23">
        <f>'Raw Plate Reader Measurements'!O18-'Raw Plate Reader Measurements'!$U18</f>
        <v>0.30299999999999999</v>
      </c>
      <c r="W21" s="23">
        <f>'Raw Plate Reader Measurements'!P18-'Raw Plate Reader Measurements'!$U18</f>
        <v>0.46800000000000003</v>
      </c>
      <c r="X21" s="23">
        <f>'Raw Plate Reader Measurements'!Q18-'Raw Plate Reader Measurements'!$U18</f>
        <v>0.56899999999999995</v>
      </c>
      <c r="Y21" s="23">
        <f>'Raw Plate Reader Measurements'!R18-'Raw Plate Reader Measurements'!$U18</f>
        <v>0.505</v>
      </c>
      <c r="Z21" s="23">
        <f>'Raw Plate Reader Measurements'!S18-'Raw Plate Reader Measurements'!$U18</f>
        <v>0.46200000000000002</v>
      </c>
      <c r="AA21" s="23">
        <f>'Raw Plate Reader Measurements'!T18-'Raw Plate Reader Measurements'!$U18</f>
        <v>0.5</v>
      </c>
    </row>
    <row r="22" spans="1:27" x14ac:dyDescent="0.25">
      <c r="A22" t="s">
        <v>33</v>
      </c>
      <c r="B22" s="23">
        <f t="shared" si="1"/>
        <v>1.5481900195826743E-3</v>
      </c>
      <c r="C22" s="23">
        <f t="shared" si="1"/>
        <v>9.4040862175415199E-2</v>
      </c>
      <c r="D22" s="23">
        <f t="shared" si="1"/>
        <v>0.47287358488537118</v>
      </c>
      <c r="E22" s="23">
        <f t="shared" si="1"/>
        <v>0.19915463424772314</v>
      </c>
      <c r="F22" s="23">
        <f t="shared" si="1"/>
        <v>4.4059913258555237E-3</v>
      </c>
      <c r="G22" s="23">
        <f t="shared" si="1"/>
        <v>0.38862107507950672</v>
      </c>
      <c r="H22" s="23">
        <f t="shared" si="1"/>
        <v>0.18883609732360621</v>
      </c>
      <c r="I22" s="23">
        <f t="shared" si="1"/>
        <v>0.10848252112525511</v>
      </c>
      <c r="K22" s="16">
        <f>'Raw Plate Reader Measurements'!B19-'Raw Plate Reader Measurements'!$J19</f>
        <v>21</v>
      </c>
      <c r="L22" s="16">
        <f>'Raw Plate Reader Measurements'!C19-'Raw Plate Reader Measurements'!$J19</f>
        <v>1041</v>
      </c>
      <c r="M22" s="16">
        <f>'Raw Plate Reader Measurements'!D19-'Raw Plate Reader Measurements'!$J19</f>
        <v>3588</v>
      </c>
      <c r="N22" s="16">
        <f>'Raw Plate Reader Measurements'!E19-'Raw Plate Reader Measurements'!$J19</f>
        <v>2365</v>
      </c>
      <c r="O22" s="16">
        <f>'Raw Plate Reader Measurements'!F19-'Raw Plate Reader Measurements'!$J19</f>
        <v>64</v>
      </c>
      <c r="P22" s="16">
        <f>'Raw Plate Reader Measurements'!G19-'Raw Plate Reader Measurements'!$J19</f>
        <v>4928</v>
      </c>
      <c r="Q22" s="16">
        <f>'Raw Plate Reader Measurements'!H19-'Raw Plate Reader Measurements'!$J19</f>
        <v>2267</v>
      </c>
      <c r="R22" s="16">
        <f>'Raw Plate Reader Measurements'!I19-'Raw Plate Reader Measurements'!$J19</f>
        <v>1370</v>
      </c>
      <c r="S22" s="26"/>
      <c r="T22" s="23">
        <f>'Raw Plate Reader Measurements'!M19-'Raw Plate Reader Measurements'!$U19</f>
        <v>0.52200000000000002</v>
      </c>
      <c r="U22" s="23">
        <f>'Raw Plate Reader Measurements'!N19-'Raw Plate Reader Measurements'!$U19</f>
        <v>0.42599999999999999</v>
      </c>
      <c r="V22" s="23">
        <f>'Raw Plate Reader Measurements'!O19-'Raw Plate Reader Measurements'!$U19</f>
        <v>0.29199999999999998</v>
      </c>
      <c r="W22" s="23">
        <f>'Raw Plate Reader Measurements'!P19-'Raw Plate Reader Measurements'!$U19</f>
        <v>0.45700000000000002</v>
      </c>
      <c r="X22" s="23">
        <f>'Raw Plate Reader Measurements'!Q19-'Raw Plate Reader Measurements'!$U19</f>
        <v>0.55899999999999994</v>
      </c>
      <c r="Y22" s="23">
        <f>'Raw Plate Reader Measurements'!R19-'Raw Plate Reader Measurements'!$U19</f>
        <v>0.48800000000000004</v>
      </c>
      <c r="Z22" s="23">
        <f>'Raw Plate Reader Measurements'!S19-'Raw Plate Reader Measurements'!$U19</f>
        <v>0.46200000000000002</v>
      </c>
      <c r="AA22" s="23">
        <f>'Raw Plate Reader Measurements'!T19-'Raw Plate Reader Measurements'!$U19</f>
        <v>0.48600000000000004</v>
      </c>
    </row>
    <row r="23" spans="1:27" x14ac:dyDescent="0.25">
      <c r="A23" t="s">
        <v>32</v>
      </c>
      <c r="B23" s="23">
        <f t="shared" si="1"/>
        <v>3.6718278629578088E-3</v>
      </c>
      <c r="C23" s="23">
        <f t="shared" si="1"/>
        <v>0.10100877968823121</v>
      </c>
      <c r="D23" s="23">
        <f t="shared" si="1"/>
        <v>0.45251846565386461</v>
      </c>
      <c r="E23" s="23">
        <f t="shared" si="1"/>
        <v>0.20068777824057796</v>
      </c>
      <c r="F23" s="23">
        <f t="shared" si="1"/>
        <v>5.1985324484941694E-3</v>
      </c>
      <c r="G23" s="23">
        <f t="shared" si="1"/>
        <v>0.37630213243565919</v>
      </c>
      <c r="H23" s="23">
        <f t="shared" si="1"/>
        <v>0.20048967037492751</v>
      </c>
      <c r="I23" s="23">
        <f t="shared" si="1"/>
        <v>0.10925060904855072</v>
      </c>
      <c r="K23" s="16">
        <f>'Raw Plate Reader Measurements'!B20-'Raw Plate Reader Measurements'!$J20</f>
        <v>52</v>
      </c>
      <c r="L23" s="16">
        <f>'Raw Plate Reader Measurements'!C20-'Raw Plate Reader Measurements'!$J20</f>
        <v>1189</v>
      </c>
      <c r="M23" s="16">
        <f>'Raw Plate Reader Measurements'!D20-'Raw Plate Reader Measurements'!$J20</f>
        <v>3363</v>
      </c>
      <c r="N23" s="16">
        <f>'Raw Plate Reader Measurements'!E20-'Raw Plate Reader Measurements'!$J20</f>
        <v>2451</v>
      </c>
      <c r="O23" s="16">
        <f>'Raw Plate Reader Measurements'!F20-'Raw Plate Reader Measurements'!$J20</f>
        <v>72</v>
      </c>
      <c r="P23" s="16">
        <f>'Raw Plate Reader Measurements'!G20-'Raw Plate Reader Measurements'!$J20</f>
        <v>4586</v>
      </c>
      <c r="Q23" s="16">
        <f>'Raw Plate Reader Measurements'!H20-'Raw Plate Reader Measurements'!$J20</f>
        <v>2459</v>
      </c>
      <c r="R23" s="16">
        <f>'Raw Plate Reader Measurements'!I20-'Raw Plate Reader Measurements'!$J20</f>
        <v>1533</v>
      </c>
      <c r="S23" s="26"/>
      <c r="T23" s="23">
        <f>'Raw Plate Reader Measurements'!M20-'Raw Plate Reader Measurements'!$U20</f>
        <v>0.54499999999999993</v>
      </c>
      <c r="U23" s="23">
        <f>'Raw Plate Reader Measurements'!N20-'Raw Plate Reader Measurements'!$U20</f>
        <v>0.45300000000000001</v>
      </c>
      <c r="V23" s="23">
        <f>'Raw Plate Reader Measurements'!O20-'Raw Plate Reader Measurements'!$U20</f>
        <v>0.28599999999999998</v>
      </c>
      <c r="W23" s="23">
        <f>'Raw Plate Reader Measurements'!P20-'Raw Plate Reader Measurements'!$U20</f>
        <v>0.47000000000000003</v>
      </c>
      <c r="X23" s="23">
        <f>'Raw Plate Reader Measurements'!Q20-'Raw Plate Reader Measurements'!$U20</f>
        <v>0.53299999999999992</v>
      </c>
      <c r="Y23" s="23">
        <f>'Raw Plate Reader Measurements'!R20-'Raw Plate Reader Measurements'!$U20</f>
        <v>0.46900000000000003</v>
      </c>
      <c r="Z23" s="23">
        <f>'Raw Plate Reader Measurements'!S20-'Raw Plate Reader Measurements'!$U20</f>
        <v>0.47200000000000003</v>
      </c>
      <c r="AA23" s="23">
        <f>'Raw Plate Reader Measurements'!T20-'Raw Plate Reader Measurements'!$U20</f>
        <v>0.54</v>
      </c>
    </row>
    <row r="24" spans="1:27" x14ac:dyDescent="0.25">
      <c r="A24" t="s">
        <v>36</v>
      </c>
      <c r="B24" s="23">
        <f t="shared" si="1"/>
        <v>7.4006885551479483E-4</v>
      </c>
      <c r="C24" s="23">
        <f t="shared" si="1"/>
        <v>0.11076923373098967</v>
      </c>
      <c r="D24" s="23">
        <f t="shared" si="1"/>
        <v>0.44309320666448465</v>
      </c>
      <c r="E24" s="23">
        <f t="shared" si="1"/>
        <v>0.19037957719619997</v>
      </c>
      <c r="F24" s="23">
        <f t="shared" si="1"/>
        <v>4.1310058149639402E-3</v>
      </c>
      <c r="G24" s="23">
        <f t="shared" si="1"/>
        <v>0.38311632573956106</v>
      </c>
      <c r="H24" s="23">
        <f t="shared" si="1"/>
        <v>0.20405799776626452</v>
      </c>
      <c r="I24" s="23">
        <f t="shared" si="1"/>
        <v>0.11048774270831448</v>
      </c>
      <c r="K24" s="16">
        <f>'Raw Plate Reader Measurements'!B21-'Raw Plate Reader Measurements'!$J21</f>
        <v>9</v>
      </c>
      <c r="L24" s="16">
        <f>'Raw Plate Reader Measurements'!C21-'Raw Plate Reader Measurements'!$J21</f>
        <v>1396</v>
      </c>
      <c r="M24" s="16">
        <f>'Raw Plate Reader Measurements'!D21-'Raw Plate Reader Measurements'!$J21</f>
        <v>4997</v>
      </c>
      <c r="N24" s="16">
        <f>'Raw Plate Reader Measurements'!E21-'Raw Plate Reader Measurements'!$J21</f>
        <v>2335</v>
      </c>
      <c r="O24" s="16">
        <f>'Raw Plate Reader Measurements'!F21-'Raw Plate Reader Measurements'!$J21</f>
        <v>57</v>
      </c>
      <c r="P24" s="16">
        <f>'Raw Plate Reader Measurements'!G21-'Raw Plate Reader Measurements'!$J21</f>
        <v>4679</v>
      </c>
      <c r="Q24" s="16">
        <f>'Raw Plate Reader Measurements'!H21-'Raw Plate Reader Measurements'!$J21</f>
        <v>2577</v>
      </c>
      <c r="R24" s="16">
        <f>'Raw Plate Reader Measurements'!I21-'Raw Plate Reader Measurements'!$J21</f>
        <v>1358</v>
      </c>
      <c r="S24" s="26"/>
      <c r="T24" s="23">
        <f>'Raw Plate Reader Measurements'!M21-'Raw Plate Reader Measurements'!$U21</f>
        <v>0.46800000000000003</v>
      </c>
      <c r="U24" s="23">
        <f>'Raw Plate Reader Measurements'!N21-'Raw Plate Reader Measurements'!$U21</f>
        <v>0.48500000000000004</v>
      </c>
      <c r="V24" s="23">
        <f>'Raw Plate Reader Measurements'!O21-'Raw Plate Reader Measurements'!$U21</f>
        <v>0.434</v>
      </c>
      <c r="W24" s="23">
        <f>'Raw Plate Reader Measurements'!P21-'Raw Plate Reader Measurements'!$U21</f>
        <v>0.47200000000000003</v>
      </c>
      <c r="X24" s="23">
        <f>'Raw Plate Reader Measurements'!Q21-'Raw Plate Reader Measurements'!$U21</f>
        <v>0.53099999999999992</v>
      </c>
      <c r="Y24" s="23">
        <f>'Raw Plate Reader Measurements'!R21-'Raw Plate Reader Measurements'!$U21</f>
        <v>0.47000000000000003</v>
      </c>
      <c r="Z24" s="23">
        <f>'Raw Plate Reader Measurements'!S21-'Raw Plate Reader Measurements'!$U21</f>
        <v>0.48600000000000004</v>
      </c>
      <c r="AA24" s="23">
        <f>'Raw Plate Reader Measurements'!T21-'Raw Plate Reader Measurements'!$U21</f>
        <v>0.47300000000000003</v>
      </c>
    </row>
    <row r="25" spans="1:27" x14ac:dyDescent="0.25">
      <c r="A25" t="s">
        <v>37</v>
      </c>
      <c r="B25" s="23">
        <f t="shared" si="1"/>
        <v>1.7458034540349008E-3</v>
      </c>
      <c r="C25" s="23">
        <f t="shared" si="1"/>
        <v>9.7660459571840177E-2</v>
      </c>
      <c r="D25" s="23">
        <f t="shared" si="1"/>
        <v>0.44522410192617284</v>
      </c>
      <c r="E25" s="23">
        <f t="shared" si="1"/>
        <v>0.19169179714164347</v>
      </c>
      <c r="F25" s="23">
        <f t="shared" si="1"/>
        <v>4.6813657837214938E-3</v>
      </c>
      <c r="G25" s="23">
        <f t="shared" si="1"/>
        <v>0.37083482031684084</v>
      </c>
      <c r="H25" s="23">
        <f t="shared" si="1"/>
        <v>0.19736358346025876</v>
      </c>
      <c r="I25" s="23">
        <f t="shared" si="1"/>
        <v>0.10596589940094263</v>
      </c>
      <c r="K25" s="16">
        <f>'Raw Plate Reader Measurements'!B22-'Raw Plate Reader Measurements'!$J22</f>
        <v>23</v>
      </c>
      <c r="L25" s="16">
        <f>'Raw Plate Reader Measurements'!C22-'Raw Plate Reader Measurements'!$J22</f>
        <v>1312</v>
      </c>
      <c r="M25" s="16">
        <f>'Raw Plate Reader Measurements'!D22-'Raw Plate Reader Measurements'!$J22</f>
        <v>5183</v>
      </c>
      <c r="N25" s="16">
        <f>'Raw Plate Reader Measurements'!E22-'Raw Plate Reader Measurements'!$J22</f>
        <v>2376</v>
      </c>
      <c r="O25" s="16">
        <f>'Raw Plate Reader Measurements'!F22-'Raw Plate Reader Measurements'!$J22</f>
        <v>68</v>
      </c>
      <c r="P25" s="16">
        <f>'Raw Plate Reader Measurements'!G22-'Raw Plate Reader Measurements'!$J22</f>
        <v>4847</v>
      </c>
      <c r="Q25" s="16">
        <f>'Raw Plate Reader Measurements'!H22-'Raw Plate Reader Measurements'!$J22</f>
        <v>2554</v>
      </c>
      <c r="R25" s="16">
        <f>'Raw Plate Reader Measurements'!I22-'Raw Plate Reader Measurements'!$J22</f>
        <v>1363</v>
      </c>
      <c r="S25" s="26"/>
      <c r="T25" s="23">
        <f>'Raw Plate Reader Measurements'!M22-'Raw Plate Reader Measurements'!$U22</f>
        <v>0.50700000000000001</v>
      </c>
      <c r="U25" s="23">
        <f>'Raw Plate Reader Measurements'!N22-'Raw Plate Reader Measurements'!$U22</f>
        <v>0.5169999999999999</v>
      </c>
      <c r="V25" s="23">
        <f>'Raw Plate Reader Measurements'!O22-'Raw Plate Reader Measurements'!$U22</f>
        <v>0.44800000000000001</v>
      </c>
      <c r="W25" s="23">
        <f>'Raw Plate Reader Measurements'!P22-'Raw Plate Reader Measurements'!$U22</f>
        <v>0.47700000000000004</v>
      </c>
      <c r="X25" s="23">
        <f>'Raw Plate Reader Measurements'!Q22-'Raw Plate Reader Measurements'!$U22</f>
        <v>0.55899999999999994</v>
      </c>
      <c r="Y25" s="23">
        <f>'Raw Plate Reader Measurements'!R22-'Raw Plate Reader Measurements'!$U22</f>
        <v>0.503</v>
      </c>
      <c r="Z25" s="23">
        <f>'Raw Plate Reader Measurements'!S22-'Raw Plate Reader Measurements'!$U22</f>
        <v>0.49800000000000005</v>
      </c>
      <c r="AA25" s="23">
        <f>'Raw Plate Reader Measurements'!T22-'Raw Plate Reader Measurements'!$U22</f>
        <v>0.49500000000000005</v>
      </c>
    </row>
    <row r="26" spans="1:27" x14ac:dyDescent="0.25">
      <c r="A26" t="s">
        <v>38</v>
      </c>
      <c r="B26" s="23">
        <f t="shared" si="1"/>
        <v>1.8289226369949782E-3</v>
      </c>
      <c r="C26" s="23">
        <f t="shared" si="1"/>
        <v>0.10224779766757625</v>
      </c>
      <c r="D26" s="23">
        <f t="shared" si="1"/>
        <v>0.46723898730012542</v>
      </c>
      <c r="E26" s="23">
        <f t="shared" si="1"/>
        <v>0.19250030838777979</v>
      </c>
      <c r="F26" s="23">
        <f t="shared" si="1"/>
        <v>4.909974062105053E-3</v>
      </c>
      <c r="G26" s="23">
        <f t="shared" si="1"/>
        <v>0.36944237267298552</v>
      </c>
      <c r="H26" s="23">
        <f t="shared" si="1"/>
        <v>0.19485257793403002</v>
      </c>
      <c r="I26" s="23">
        <f t="shared" si="1"/>
        <v>0.10794367750498338</v>
      </c>
      <c r="K26" s="16">
        <f>'Raw Plate Reader Measurements'!B23-'Raw Plate Reader Measurements'!$J23</f>
        <v>24</v>
      </c>
      <c r="L26" s="16">
        <f>'Raw Plate Reader Measurements'!C23-'Raw Plate Reader Measurements'!$J23</f>
        <v>1363</v>
      </c>
      <c r="M26" s="16">
        <f>'Raw Plate Reader Measurements'!D23-'Raw Plate Reader Measurements'!$J23</f>
        <v>5415</v>
      </c>
      <c r="N26" s="16">
        <f>'Raw Plate Reader Measurements'!E23-'Raw Plate Reader Measurements'!$J23</f>
        <v>2336</v>
      </c>
      <c r="O26" s="16">
        <f>'Raw Plate Reader Measurements'!F23-'Raw Plate Reader Measurements'!$J23</f>
        <v>74</v>
      </c>
      <c r="P26" s="16">
        <f>'Raw Plate Reader Measurements'!G23-'Raw Plate Reader Measurements'!$J23</f>
        <v>4752</v>
      </c>
      <c r="Q26" s="16">
        <f>'Raw Plate Reader Measurements'!H23-'Raw Plate Reader Measurements'!$J23</f>
        <v>2481</v>
      </c>
      <c r="R26" s="16">
        <f>'Raw Plate Reader Measurements'!I23-'Raw Plate Reader Measurements'!$J23</f>
        <v>1366</v>
      </c>
      <c r="S26" s="26"/>
      <c r="T26" s="23">
        <f>'Raw Plate Reader Measurements'!M23-'Raw Plate Reader Measurements'!$U23</f>
        <v>0.505</v>
      </c>
      <c r="U26" s="23">
        <f>'Raw Plate Reader Measurements'!N23-'Raw Plate Reader Measurements'!$U23</f>
        <v>0.5129999999999999</v>
      </c>
      <c r="V26" s="23">
        <f>'Raw Plate Reader Measurements'!O23-'Raw Plate Reader Measurements'!$U23</f>
        <v>0.44600000000000001</v>
      </c>
      <c r="W26" s="23">
        <f>'Raw Plate Reader Measurements'!P23-'Raw Plate Reader Measurements'!$U23</f>
        <v>0.46700000000000003</v>
      </c>
      <c r="X26" s="23">
        <f>'Raw Plate Reader Measurements'!Q23-'Raw Plate Reader Measurements'!$U23</f>
        <v>0.57999999999999996</v>
      </c>
      <c r="Y26" s="23">
        <f>'Raw Plate Reader Measurements'!R23-'Raw Plate Reader Measurements'!$U23</f>
        <v>0.49500000000000005</v>
      </c>
      <c r="Z26" s="23">
        <f>'Raw Plate Reader Measurements'!S23-'Raw Plate Reader Measurements'!$U23</f>
        <v>0.49000000000000005</v>
      </c>
      <c r="AA26" s="23">
        <f>'Raw Plate Reader Measurements'!T23-'Raw Plate Reader Measurements'!$U23</f>
        <v>0.48700000000000004</v>
      </c>
    </row>
    <row r="27" spans="1:27" x14ac:dyDescent="0.25">
      <c r="A27" t="s">
        <v>39</v>
      </c>
      <c r="B27" s="23">
        <f t="shared" si="1"/>
        <v>1.5675592866301153E-3</v>
      </c>
      <c r="C27" s="23">
        <f t="shared" si="1"/>
        <v>0.10325792388034148</v>
      </c>
      <c r="D27" s="23">
        <f t="shared" si="1"/>
        <v>0.45748942165480289</v>
      </c>
      <c r="E27" s="23">
        <f t="shared" si="1"/>
        <v>0.19415587058486206</v>
      </c>
      <c r="F27" s="23">
        <f t="shared" si="1"/>
        <v>4.3224311416298891E-3</v>
      </c>
      <c r="G27" s="23">
        <f t="shared" si="1"/>
        <v>0.35208382147469824</v>
      </c>
      <c r="H27" s="23">
        <f t="shared" si="1"/>
        <v>0.18070213498726972</v>
      </c>
      <c r="I27" s="23">
        <f t="shared" si="1"/>
        <v>0.10278423802965225</v>
      </c>
      <c r="K27" s="16">
        <f>'Raw Plate Reader Measurements'!B24-'Raw Plate Reader Measurements'!$J24</f>
        <v>20</v>
      </c>
      <c r="L27" s="16">
        <f>'Raw Plate Reader Measurements'!C24-'Raw Plate Reader Measurements'!$J24</f>
        <v>1355</v>
      </c>
      <c r="M27" s="16">
        <f>'Raw Plate Reader Measurements'!D24-'Raw Plate Reader Measurements'!$J24</f>
        <v>5409</v>
      </c>
      <c r="N27" s="16">
        <f>'Raw Plate Reader Measurements'!E24-'Raw Plate Reader Measurements'!$J24</f>
        <v>2346</v>
      </c>
      <c r="O27" s="16">
        <f>'Raw Plate Reader Measurements'!F24-'Raw Plate Reader Measurements'!$J24</f>
        <v>62</v>
      </c>
      <c r="P27" s="16">
        <f>'Raw Plate Reader Measurements'!G24-'Raw Plate Reader Measurements'!$J24</f>
        <v>4730</v>
      </c>
      <c r="Q27" s="16">
        <f>'Raw Plate Reader Measurements'!H24-'Raw Plate Reader Measurements'!$J24</f>
        <v>2329</v>
      </c>
      <c r="R27" s="16">
        <f>'Raw Plate Reader Measurements'!I24-'Raw Plate Reader Measurements'!$J24</f>
        <v>1274</v>
      </c>
      <c r="S27" s="26"/>
      <c r="T27" s="23">
        <f>'Raw Plate Reader Measurements'!M24-'Raw Plate Reader Measurements'!$U24</f>
        <v>0.49100000000000005</v>
      </c>
      <c r="U27" s="23">
        <f>'Raw Plate Reader Measurements'!N24-'Raw Plate Reader Measurements'!$U24</f>
        <v>0.505</v>
      </c>
      <c r="V27" s="23">
        <f>'Raw Plate Reader Measurements'!O24-'Raw Plate Reader Measurements'!$U24</f>
        <v>0.45500000000000002</v>
      </c>
      <c r="W27" s="23">
        <f>'Raw Plate Reader Measurements'!P24-'Raw Plate Reader Measurements'!$U24</f>
        <v>0.46500000000000002</v>
      </c>
      <c r="X27" s="23">
        <f>'Raw Plate Reader Measurements'!Q24-'Raw Plate Reader Measurements'!$U24</f>
        <v>0.55199999999999994</v>
      </c>
      <c r="Y27" s="23">
        <f>'Raw Plate Reader Measurements'!R24-'Raw Plate Reader Measurements'!$U24</f>
        <v>0.5169999999999999</v>
      </c>
      <c r="Z27" s="23">
        <f>'Raw Plate Reader Measurements'!S24-'Raw Plate Reader Measurements'!$U24</f>
        <v>0.49600000000000005</v>
      </c>
      <c r="AA27" s="23">
        <f>'Raw Plate Reader Measurements'!T24-'Raw Plate Reader Measurements'!$U24</f>
        <v>0.47700000000000004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opLeftCell="A8" workbookViewId="0">
      <selection activeCell="G3" sqref="G3"/>
    </sheetView>
  </sheetViews>
  <sheetFormatPr defaultColWidth="11.42578125" defaultRowHeight="15" x14ac:dyDescent="0.25"/>
  <cols>
    <col min="1" max="1" width="21.42578125" customWidth="1"/>
    <col min="2" max="9" width="9.85546875" customWidth="1"/>
    <col min="10" max="10" width="6.140625" customWidth="1"/>
    <col min="11" max="18" width="9.85546875" customWidth="1"/>
    <col min="19" max="19" width="6.140625" customWidth="1"/>
    <col min="20" max="21" width="9.85546875" customWidth="1"/>
    <col min="22" max="37" width="9.7109375" customWidth="1"/>
    <col min="39" max="44" width="10.85546875" customWidth="1"/>
  </cols>
  <sheetData>
    <row r="1" spans="1:28" ht="18.75" x14ac:dyDescent="0.3">
      <c r="A1" s="12" t="s">
        <v>20</v>
      </c>
      <c r="B1" s="7" t="s">
        <v>132</v>
      </c>
      <c r="F1" s="11" t="s">
        <v>51</v>
      </c>
      <c r="I1" s="11"/>
    </row>
    <row r="2" spans="1:28" x14ac:dyDescent="0.25">
      <c r="A2" t="s">
        <v>130</v>
      </c>
      <c r="B2" s="15">
        <f>'Particle standard curve'!C30</f>
        <v>518050641.68794936</v>
      </c>
      <c r="F2" s="11" t="s">
        <v>162</v>
      </c>
      <c r="I2" s="11"/>
    </row>
    <row r="3" spans="1:28" x14ac:dyDescent="0.25">
      <c r="A3" s="10" t="s">
        <v>140</v>
      </c>
      <c r="B3" s="15">
        <f>'Fluorescein standard curve'!C31</f>
        <v>927014176.11126208</v>
      </c>
      <c r="I3" s="11"/>
    </row>
    <row r="4" spans="1:28" x14ac:dyDescent="0.25">
      <c r="I4" s="11"/>
    </row>
    <row r="7" spans="1:28" ht="18.75" x14ac:dyDescent="0.3">
      <c r="A7" s="13" t="s">
        <v>21</v>
      </c>
    </row>
    <row r="8" spans="1:28" ht="15.75" x14ac:dyDescent="0.25">
      <c r="A8" s="20" t="s">
        <v>139</v>
      </c>
      <c r="K8" s="20" t="s">
        <v>138</v>
      </c>
      <c r="T8" s="17" t="s">
        <v>137</v>
      </c>
    </row>
    <row r="9" spans="1:28" s="9" customFormat="1" x14ac:dyDescent="0.25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5">
      <c r="A10" t="s">
        <v>31</v>
      </c>
      <c r="B10" s="15">
        <f t="shared" ref="B10:I17" si="0">K10/T10*$B$3/$B$2</f>
        <v>-1789.4277151955614</v>
      </c>
      <c r="C10" s="15">
        <f t="shared" si="0"/>
        <v>1192.9518101303747</v>
      </c>
      <c r="D10" s="15">
        <f t="shared" si="0"/>
        <v>30122.033205791955</v>
      </c>
      <c r="E10" s="15">
        <f t="shared" si="0"/>
        <v>6958.8855590938492</v>
      </c>
      <c r="F10" s="15">
        <f t="shared" si="0"/>
        <v>1789.4277151955616</v>
      </c>
      <c r="G10" s="15">
        <f t="shared" si="0"/>
        <v>10185.973148036275</v>
      </c>
      <c r="H10" s="15">
        <f t="shared" si="0"/>
        <v>12227.756053836338</v>
      </c>
      <c r="I10" s="15">
        <f t="shared" si="0"/>
        <v>3165.9105730383017</v>
      </c>
      <c r="K10" s="16">
        <f>'Raw Plate Reader Measurements'!B7-'Raw Plate Reader Measurements'!$J7</f>
        <v>-9</v>
      </c>
      <c r="L10" s="16">
        <f>'Raw Plate Reader Measurements'!C7-'Raw Plate Reader Measurements'!$J7</f>
        <v>8</v>
      </c>
      <c r="M10" s="16">
        <f>'Raw Plate Reader Measurements'!D7-'Raw Plate Reader Measurements'!$J7</f>
        <v>101</v>
      </c>
      <c r="N10" s="16">
        <f>'Raw Plate Reader Measurements'!E7-'Raw Plate Reader Measurements'!$J7</f>
        <v>35</v>
      </c>
      <c r="O10" s="16">
        <f>'Raw Plate Reader Measurements'!F7-'Raw Plate Reader Measurements'!$J7</f>
        <v>16</v>
      </c>
      <c r="P10" s="16">
        <f>'Raw Plate Reader Measurements'!G7-'Raw Plate Reader Measurements'!$J7</f>
        <v>74</v>
      </c>
      <c r="Q10" s="16">
        <f>'Raw Plate Reader Measurements'!H7-'Raw Plate Reader Measurements'!$J7</f>
        <v>41</v>
      </c>
      <c r="R10" s="16">
        <f>'Raw Plate Reader Measurements'!I7-'Raw Plate Reader Measurements'!$J7</f>
        <v>23</v>
      </c>
      <c r="S10" s="26"/>
      <c r="T10" s="23">
        <f>'Raw Plate Reader Measurements'!M7-'Raw Plate Reader Measurements'!$U7</f>
        <v>9.0000000000000045E-3</v>
      </c>
      <c r="U10" s="23">
        <f>'Raw Plate Reader Measurements'!N7-'Raw Plate Reader Measurements'!$U7</f>
        <v>1.2E-2</v>
      </c>
      <c r="V10" s="23">
        <f>'Raw Plate Reader Measurements'!O7-'Raw Plate Reader Measurements'!$U7</f>
        <v>6.0000000000000019E-3</v>
      </c>
      <c r="W10" s="23">
        <f>'Raw Plate Reader Measurements'!P7-'Raw Plate Reader Measurements'!$U7</f>
        <v>9.0000000000000045E-3</v>
      </c>
      <c r="X10" s="23">
        <f>'Raw Plate Reader Measurements'!Q7-'Raw Plate Reader Measurements'!$U7</f>
        <v>1.6000000000000004E-2</v>
      </c>
      <c r="Y10" s="23">
        <f>'Raw Plate Reader Measurements'!R7-'Raw Plate Reader Measurements'!$U7</f>
        <v>1.3000000000000001E-2</v>
      </c>
      <c r="Z10" s="23">
        <f>'Raw Plate Reader Measurements'!S7-'Raw Plate Reader Measurements'!$U7</f>
        <v>6.0000000000000019E-3</v>
      </c>
      <c r="AA10" s="23">
        <f>'Raw Plate Reader Measurements'!T7-'Raw Plate Reader Measurements'!$U7</f>
        <v>1.3000000000000001E-2</v>
      </c>
    </row>
    <row r="11" spans="1:28" x14ac:dyDescent="0.25">
      <c r="A11" t="s">
        <v>34</v>
      </c>
      <c r="B11" s="15">
        <f t="shared" si="0"/>
        <v>-5144.6046811872411</v>
      </c>
      <c r="C11" s="15">
        <f t="shared" si="0"/>
        <v>873.90655858387913</v>
      </c>
      <c r="D11" s="15">
        <f t="shared" si="0"/>
        <v>41156.837449497936</v>
      </c>
      <c r="E11" s="15">
        <f t="shared" si="0"/>
        <v>7483.0613544541729</v>
      </c>
      <c r="F11" s="15">
        <f t="shared" si="0"/>
        <v>1870.7653386135423</v>
      </c>
      <c r="G11" s="15">
        <f t="shared" si="0"/>
        <v>16552.206365558952</v>
      </c>
      <c r="H11" s="15">
        <f t="shared" si="0"/>
        <v>9305.0241190169218</v>
      </c>
      <c r="I11" s="15">
        <f t="shared" si="0"/>
        <v>575.17319417000215</v>
      </c>
      <c r="K11" s="16">
        <f>'Raw Plate Reader Measurements'!B8-'Raw Plate Reader Measurements'!$J8</f>
        <v>-23</v>
      </c>
      <c r="L11" s="16">
        <f>'Raw Plate Reader Measurements'!C8-'Raw Plate Reader Measurements'!$J8</f>
        <v>21</v>
      </c>
      <c r="M11" s="16">
        <f>'Raw Plate Reader Measurements'!D8-'Raw Plate Reader Measurements'!$J8</f>
        <v>161</v>
      </c>
      <c r="N11" s="16">
        <f>'Raw Plate Reader Measurements'!E8-'Raw Plate Reader Measurements'!$J8</f>
        <v>46</v>
      </c>
      <c r="O11" s="16">
        <f>'Raw Plate Reader Measurements'!F8-'Raw Plate Reader Measurements'!$J8</f>
        <v>23</v>
      </c>
      <c r="P11" s="16">
        <f>'Raw Plate Reader Measurements'!G8-'Raw Plate Reader Measurements'!$J8</f>
        <v>111</v>
      </c>
      <c r="Q11" s="16">
        <f>'Raw Plate Reader Measurements'!H8-'Raw Plate Reader Measurements'!$J8</f>
        <v>52</v>
      </c>
      <c r="R11" s="16">
        <f>'Raw Plate Reader Measurements'!I8-'Raw Plate Reader Measurements'!$J8</f>
        <v>9</v>
      </c>
      <c r="S11" s="26"/>
      <c r="T11" s="23">
        <f>'Raw Plate Reader Measurements'!M8-'Raw Plate Reader Measurements'!$U8</f>
        <v>8.0000000000000002E-3</v>
      </c>
      <c r="U11" s="23">
        <f>'Raw Plate Reader Measurements'!N8-'Raw Plate Reader Measurements'!$U8</f>
        <v>4.3000000000000003E-2</v>
      </c>
      <c r="V11" s="23">
        <f>'Raw Plate Reader Measurements'!O8-'Raw Plate Reader Measurements'!$U8</f>
        <v>6.9999999999999993E-3</v>
      </c>
      <c r="W11" s="23">
        <f>'Raw Plate Reader Measurements'!P8-'Raw Plate Reader Measurements'!$U8</f>
        <v>1.0999999999999996E-2</v>
      </c>
      <c r="X11" s="23">
        <f>'Raw Plate Reader Measurements'!Q8-'Raw Plate Reader Measurements'!$U8</f>
        <v>2.1999999999999999E-2</v>
      </c>
      <c r="Y11" s="23">
        <f>'Raw Plate Reader Measurements'!R8-'Raw Plate Reader Measurements'!$U8</f>
        <v>1.1999999999999997E-2</v>
      </c>
      <c r="Z11" s="23">
        <f>'Raw Plate Reader Measurements'!S8-'Raw Plate Reader Measurements'!$U8</f>
        <v>1.0000000000000002E-2</v>
      </c>
      <c r="AA11" s="23">
        <f>'Raw Plate Reader Measurements'!T8-'Raw Plate Reader Measurements'!$U8</f>
        <v>2.7999999999999997E-2</v>
      </c>
    </row>
    <row r="12" spans="1:28" x14ac:dyDescent="0.25">
      <c r="A12" t="s">
        <v>33</v>
      </c>
      <c r="B12" s="15">
        <f t="shared" si="0"/>
        <v>813.37623417980103</v>
      </c>
      <c r="C12" s="15">
        <f t="shared" si="0"/>
        <v>-1043.8328338640777</v>
      </c>
      <c r="D12" s="15">
        <f t="shared" si="0"/>
        <v>-11436.777136249897</v>
      </c>
      <c r="E12" s="15">
        <f t="shared" si="0"/>
        <v>-8276.1031827794741</v>
      </c>
      <c r="F12" s="15">
        <f t="shared" si="0"/>
        <v>-1192.9518101303747</v>
      </c>
      <c r="G12" s="15">
        <f t="shared" si="0"/>
        <v>-10225.301229688928</v>
      </c>
      <c r="H12" s="15">
        <f t="shared" si="0"/>
        <v>302.03716211899615</v>
      </c>
      <c r="I12" s="15">
        <f t="shared" si="0"/>
        <v>-4809.0869845880743</v>
      </c>
      <c r="K12" s="16">
        <f>'Raw Plate Reader Measurements'!B9-'Raw Plate Reader Measurements'!$J9</f>
        <v>-10</v>
      </c>
      <c r="L12" s="16">
        <f>'Raw Plate Reader Measurements'!C9-'Raw Plate Reader Measurements'!$J9</f>
        <v>7</v>
      </c>
      <c r="M12" s="16">
        <f>'Raw Plate Reader Measurements'!D9-'Raw Plate Reader Measurements'!$J9</f>
        <v>147</v>
      </c>
      <c r="N12" s="16">
        <f>'Raw Plate Reader Measurements'!E9-'Raw Plate Reader Measurements'!$J9</f>
        <v>74</v>
      </c>
      <c r="O12" s="16">
        <f>'Raw Plate Reader Measurements'!F9-'Raw Plate Reader Measurements'!$J9</f>
        <v>6</v>
      </c>
      <c r="P12" s="16">
        <f>'Raw Plate Reader Measurements'!G9-'Raw Plate Reader Measurements'!$J9</f>
        <v>120</v>
      </c>
      <c r="Q12" s="16">
        <f>'Raw Plate Reader Measurements'!H9-'Raw Plate Reader Measurements'!$J9</f>
        <v>53</v>
      </c>
      <c r="R12" s="16">
        <f>'Raw Plate Reader Measurements'!I9-'Raw Plate Reader Measurements'!$J9</f>
        <v>43</v>
      </c>
      <c r="S12" s="26"/>
      <c r="T12" s="23">
        <f>'Raw Plate Reader Measurements'!M9-'Raw Plate Reader Measurements'!$U9</f>
        <v>-2.1999999999999999E-2</v>
      </c>
      <c r="U12" s="23">
        <f>'Raw Plate Reader Measurements'!N9-'Raw Plate Reader Measurements'!$U9</f>
        <v>-1.2000000000000004E-2</v>
      </c>
      <c r="V12" s="23">
        <f>'Raw Plate Reader Measurements'!O9-'Raw Plate Reader Measurements'!$U9</f>
        <v>-2.3E-2</v>
      </c>
      <c r="W12" s="23">
        <f>'Raw Plate Reader Measurements'!P9-'Raw Plate Reader Measurements'!$U9</f>
        <v>-1.6E-2</v>
      </c>
      <c r="X12" s="23">
        <f>'Raw Plate Reader Measurements'!Q9-'Raw Plate Reader Measurements'!$U9</f>
        <v>-9.0000000000000011E-3</v>
      </c>
      <c r="Y12" s="23">
        <f>'Raw Plate Reader Measurements'!R9-'Raw Plate Reader Measurements'!$U9</f>
        <v>-2.0999999999999998E-2</v>
      </c>
      <c r="Z12" s="23">
        <f>'Raw Plate Reader Measurements'!S9-'Raw Plate Reader Measurements'!$U9</f>
        <v>0.314</v>
      </c>
      <c r="AA12" s="23">
        <f>'Raw Plate Reader Measurements'!T9-'Raw Plate Reader Measurements'!$U9</f>
        <v>-1.6E-2</v>
      </c>
    </row>
    <row r="13" spans="1:28" x14ac:dyDescent="0.25">
      <c r="A13" t="s">
        <v>32</v>
      </c>
      <c r="B13" s="15">
        <f t="shared" si="0"/>
        <v>-3578.855430391121</v>
      </c>
      <c r="C13" s="15">
        <f t="shared" si="0"/>
        <v>1927.0760009798364</v>
      </c>
      <c r="D13" s="15">
        <f t="shared" si="0"/>
        <v>106470.94905413585</v>
      </c>
      <c r="E13" s="15">
        <f t="shared" si="0"/>
        <v>21473.132582346727</v>
      </c>
      <c r="F13" s="15">
        <f t="shared" si="0"/>
        <v>736.82317684523139</v>
      </c>
      <c r="G13" s="15">
        <f t="shared" si="0"/>
        <v>33999.126588715691</v>
      </c>
      <c r="H13" s="15">
        <f t="shared" si="0"/>
        <v>8748.3132742894159</v>
      </c>
      <c r="I13" s="15">
        <f t="shared" si="0"/>
        <v>9543.6144810430014</v>
      </c>
      <c r="K13" s="16">
        <f>'Raw Plate Reader Measurements'!B10-'Raw Plate Reader Measurements'!$J10</f>
        <v>-6</v>
      </c>
      <c r="L13" s="16">
        <f>'Raw Plate Reader Measurements'!C10-'Raw Plate Reader Measurements'!$J10</f>
        <v>14</v>
      </c>
      <c r="M13" s="16">
        <f>'Raw Plate Reader Measurements'!D10-'Raw Plate Reader Measurements'!$J10</f>
        <v>119</v>
      </c>
      <c r="N13" s="16">
        <f>'Raw Plate Reader Measurements'!E10-'Raw Plate Reader Measurements'!$J10</f>
        <v>60</v>
      </c>
      <c r="O13" s="16">
        <f>'Raw Plate Reader Measurements'!F10-'Raw Plate Reader Measurements'!$J10</f>
        <v>7</v>
      </c>
      <c r="P13" s="16">
        <f>'Raw Plate Reader Measurements'!G10-'Raw Plate Reader Measurements'!$J10</f>
        <v>133</v>
      </c>
      <c r="Q13" s="16">
        <f>'Raw Plate Reader Measurements'!H10-'Raw Plate Reader Measurements'!$J10</f>
        <v>44</v>
      </c>
      <c r="R13" s="16">
        <f>'Raw Plate Reader Measurements'!I10-'Raw Plate Reader Measurements'!$J10</f>
        <v>32</v>
      </c>
      <c r="S13" s="26"/>
      <c r="T13" s="23">
        <f>'Raw Plate Reader Measurements'!M10-'Raw Plate Reader Measurements'!$U10</f>
        <v>3.0000000000000027E-3</v>
      </c>
      <c r="U13" s="23">
        <f>'Raw Plate Reader Measurements'!N10-'Raw Plate Reader Measurements'!$U10</f>
        <v>1.2999999999999998E-2</v>
      </c>
      <c r="V13" s="23">
        <f>'Raw Plate Reader Measurements'!O10-'Raw Plate Reader Measurements'!$U10</f>
        <v>2.0000000000000018E-3</v>
      </c>
      <c r="W13" s="23">
        <f>'Raw Plate Reader Measurements'!P10-'Raw Plate Reader Measurements'!$U10</f>
        <v>5.0000000000000044E-3</v>
      </c>
      <c r="X13" s="23">
        <f>'Raw Plate Reader Measurements'!Q10-'Raw Plate Reader Measurements'!$U10</f>
        <v>1.7000000000000001E-2</v>
      </c>
      <c r="Y13" s="23">
        <f>'Raw Plate Reader Measurements'!R10-'Raw Plate Reader Measurements'!$U10</f>
        <v>6.9999999999999993E-3</v>
      </c>
      <c r="Z13" s="23">
        <f>'Raw Plate Reader Measurements'!S10-'Raw Plate Reader Measurements'!$U10</f>
        <v>9.0000000000000011E-3</v>
      </c>
      <c r="AA13" s="23">
        <f>'Raw Plate Reader Measurements'!T10-'Raw Plate Reader Measurements'!$U10</f>
        <v>5.9999999999999984E-3</v>
      </c>
    </row>
    <row r="14" spans="1:28" x14ac:dyDescent="0.25">
      <c r="A14" t="s">
        <v>36</v>
      </c>
      <c r="B14" s="15">
        <f t="shared" si="0"/>
        <v>3578.855430391121</v>
      </c>
      <c r="C14" s="15">
        <f t="shared" si="0"/>
        <v>11929.518101303736</v>
      </c>
      <c r="D14" s="15">
        <f t="shared" si="0"/>
        <v>82313.674898995785</v>
      </c>
      <c r="E14" s="15">
        <f t="shared" si="0"/>
        <v>-67103.539319833755</v>
      </c>
      <c r="F14" s="15">
        <f t="shared" si="0"/>
        <v>0</v>
      </c>
      <c r="G14" s="15">
        <f t="shared" si="0"/>
        <v>-61287.899245448061</v>
      </c>
      <c r="H14" s="15">
        <f t="shared" si="0"/>
        <v>28630.843443128968</v>
      </c>
      <c r="I14" s="15">
        <f t="shared" si="0"/>
        <v>39367.409734302339</v>
      </c>
      <c r="K14" s="16">
        <f>'Raw Plate Reader Measurements'!B11-'Raw Plate Reader Measurements'!$J11</f>
        <v>2</v>
      </c>
      <c r="L14" s="16">
        <f>'Raw Plate Reader Measurements'!C11-'Raw Plate Reader Measurements'!$J11</f>
        <v>20</v>
      </c>
      <c r="M14" s="16">
        <f>'Raw Plate Reader Measurements'!D11-'Raw Plate Reader Measurements'!$J11</f>
        <v>92</v>
      </c>
      <c r="N14" s="16">
        <f>'Raw Plate Reader Measurements'!E11-'Raw Plate Reader Measurements'!$J11</f>
        <v>75</v>
      </c>
      <c r="O14" s="16">
        <f>'Raw Plate Reader Measurements'!F11-'Raw Plate Reader Measurements'!$J11</f>
        <v>0</v>
      </c>
      <c r="P14" s="16">
        <f>'Raw Plate Reader Measurements'!G11-'Raw Plate Reader Measurements'!$J11</f>
        <v>137</v>
      </c>
      <c r="Q14" s="16">
        <f>'Raw Plate Reader Measurements'!H11-'Raw Plate Reader Measurements'!$J11</f>
        <v>80</v>
      </c>
      <c r="R14" s="16">
        <f>'Raw Plate Reader Measurements'!I11-'Raw Plate Reader Measurements'!$J11</f>
        <v>66</v>
      </c>
      <c r="S14" s="26"/>
      <c r="T14" s="23">
        <f>'Raw Plate Reader Measurements'!M11-'Raw Plate Reader Measurements'!$U11</f>
        <v>1.0000000000000009E-3</v>
      </c>
      <c r="U14" s="23">
        <f>'Raw Plate Reader Measurements'!N11-'Raw Plate Reader Measurements'!$U11</f>
        <v>3.0000000000000027E-3</v>
      </c>
      <c r="V14" s="23">
        <f>'Raw Plate Reader Measurements'!O11-'Raw Plate Reader Measurements'!$U11</f>
        <v>2.0000000000000018E-3</v>
      </c>
      <c r="W14" s="23">
        <f>'Raw Plate Reader Measurements'!P11-'Raw Plate Reader Measurements'!$U11</f>
        <v>-1.9999999999999948E-3</v>
      </c>
      <c r="X14" s="23">
        <f>'Raw Plate Reader Measurements'!Q11-'Raw Plate Reader Measurements'!$U11</f>
        <v>2.1000000000000005E-2</v>
      </c>
      <c r="Y14" s="23">
        <f>'Raw Plate Reader Measurements'!R11-'Raw Plate Reader Measurements'!$U11</f>
        <v>-3.9999999999999966E-3</v>
      </c>
      <c r="Z14" s="23">
        <f>'Raw Plate Reader Measurements'!S11-'Raw Plate Reader Measurements'!$U11</f>
        <v>5.0000000000000044E-3</v>
      </c>
      <c r="AA14" s="23">
        <f>'Raw Plate Reader Measurements'!T11-'Raw Plate Reader Measurements'!$U11</f>
        <v>3.0000000000000027E-3</v>
      </c>
    </row>
    <row r="15" spans="1:28" x14ac:dyDescent="0.25">
      <c r="A15" t="s">
        <v>37</v>
      </c>
      <c r="B15" s="15">
        <f t="shared" si="0"/>
        <v>-397.65060337679159</v>
      </c>
      <c r="C15" s="15">
        <f t="shared" si="0"/>
        <v>6362.4096540286655</v>
      </c>
      <c r="D15" s="15">
        <f t="shared" si="0"/>
        <v>36981.506114041622</v>
      </c>
      <c r="E15" s="15">
        <f t="shared" si="0"/>
        <v>28183.486514330081</v>
      </c>
      <c r="F15" s="15">
        <f t="shared" si="0"/>
        <v>3459.5602493780871</v>
      </c>
      <c r="G15" s="15">
        <f t="shared" si="0"/>
        <v>43968.795287662382</v>
      </c>
      <c r="H15" s="15">
        <f t="shared" si="0"/>
        <v>13122.469911434118</v>
      </c>
      <c r="I15" s="15">
        <f t="shared" si="0"/>
        <v>16616.114498244508</v>
      </c>
      <c r="K15" s="16">
        <f>'Raw Plate Reader Measurements'!B12-'Raw Plate Reader Measurements'!$J12</f>
        <v>-2</v>
      </c>
      <c r="L15" s="16">
        <f>'Raw Plate Reader Measurements'!C12-'Raw Plate Reader Measurements'!$J12</f>
        <v>32</v>
      </c>
      <c r="M15" s="16">
        <f>'Raw Plate Reader Measurements'!D12-'Raw Plate Reader Measurements'!$J12</f>
        <v>124</v>
      </c>
      <c r="N15" s="16">
        <f>'Raw Plate Reader Measurements'!E12-'Raw Plate Reader Measurements'!$J12</f>
        <v>63</v>
      </c>
      <c r="O15" s="16">
        <f>'Raw Plate Reader Measurements'!F12-'Raw Plate Reader Measurements'!$J12</f>
        <v>29</v>
      </c>
      <c r="P15" s="16">
        <f>'Raw Plate Reader Measurements'!G12-'Raw Plate Reader Measurements'!$J12</f>
        <v>172</v>
      </c>
      <c r="Q15" s="16">
        <f>'Raw Plate Reader Measurements'!H12-'Raw Plate Reader Measurements'!$J12</f>
        <v>88</v>
      </c>
      <c r="R15" s="16">
        <f>'Raw Plate Reader Measurements'!I12-'Raw Plate Reader Measurements'!$J12</f>
        <v>65</v>
      </c>
      <c r="S15" s="26"/>
      <c r="T15" s="23">
        <f>'Raw Plate Reader Measurements'!M12-'Raw Plate Reader Measurements'!$U12</f>
        <v>9.0000000000000011E-3</v>
      </c>
      <c r="U15" s="23">
        <f>'Raw Plate Reader Measurements'!N12-'Raw Plate Reader Measurements'!$U12</f>
        <v>9.0000000000000011E-3</v>
      </c>
      <c r="V15" s="23">
        <f>'Raw Plate Reader Measurements'!O12-'Raw Plate Reader Measurements'!$U12</f>
        <v>5.9999999999999984E-3</v>
      </c>
      <c r="W15" s="23">
        <f>'Raw Plate Reader Measurements'!P12-'Raw Plate Reader Measurements'!$U12</f>
        <v>4.0000000000000036E-3</v>
      </c>
      <c r="X15" s="23">
        <f>'Raw Plate Reader Measurements'!Q12-'Raw Plate Reader Measurements'!$U12</f>
        <v>1.4999999999999999E-2</v>
      </c>
      <c r="Y15" s="23">
        <f>'Raw Plate Reader Measurements'!R12-'Raw Plate Reader Measurements'!$U12</f>
        <v>6.9999999999999993E-3</v>
      </c>
      <c r="Z15" s="23">
        <f>'Raw Plate Reader Measurements'!S12-'Raw Plate Reader Measurements'!$U12</f>
        <v>1.2000000000000004E-2</v>
      </c>
      <c r="AA15" s="23">
        <f>'Raw Plate Reader Measurements'!T12-'Raw Plate Reader Measurements'!$U12</f>
        <v>6.9999999999999993E-3</v>
      </c>
    </row>
    <row r="16" spans="1:28" x14ac:dyDescent="0.25">
      <c r="A16" t="s">
        <v>38</v>
      </c>
      <c r="B16" s="15">
        <f t="shared" si="0"/>
        <v>-894.71385759778184</v>
      </c>
      <c r="C16" s="15">
        <f t="shared" si="0"/>
        <v>3578.8554303911255</v>
      </c>
      <c r="D16" s="15">
        <f t="shared" si="0"/>
        <v>38293.753105185053</v>
      </c>
      <c r="E16" s="15">
        <f t="shared" si="0"/>
        <v>24336.216926659661</v>
      </c>
      <c r="F16" s="15">
        <f t="shared" si="0"/>
        <v>1312.2469911434123</v>
      </c>
      <c r="G16" s="15">
        <f t="shared" si="0"/>
        <v>277361.29585531191</v>
      </c>
      <c r="H16" s="15">
        <f t="shared" si="0"/>
        <v>10899.241538009337</v>
      </c>
      <c r="I16" s="15">
        <f t="shared" si="0"/>
        <v>21473.132582346756</v>
      </c>
      <c r="K16" s="16">
        <f>'Raw Plate Reader Measurements'!B13-'Raw Plate Reader Measurements'!$J13</f>
        <v>-2</v>
      </c>
      <c r="L16" s="16">
        <f>'Raw Plate Reader Measurements'!C13-'Raw Plate Reader Measurements'!$J13</f>
        <v>12</v>
      </c>
      <c r="M16" s="16">
        <f>'Raw Plate Reader Measurements'!D13-'Raw Plate Reader Measurements'!$J13</f>
        <v>107</v>
      </c>
      <c r="N16" s="16">
        <f>'Raw Plate Reader Measurements'!E13-'Raw Plate Reader Measurements'!$J13</f>
        <v>68</v>
      </c>
      <c r="O16" s="16">
        <f>'Raw Plate Reader Measurements'!F13-'Raw Plate Reader Measurements'!$J13</f>
        <v>11</v>
      </c>
      <c r="P16" s="16">
        <f>'Raw Plate Reader Measurements'!G13-'Raw Plate Reader Measurements'!$J13</f>
        <v>155</v>
      </c>
      <c r="Q16" s="16">
        <f>'Raw Plate Reader Measurements'!H13-'Raw Plate Reader Measurements'!$J13</f>
        <v>67</v>
      </c>
      <c r="R16" s="16">
        <f>'Raw Plate Reader Measurements'!I13-'Raw Plate Reader Measurements'!$J13</f>
        <v>60</v>
      </c>
      <c r="S16" s="26"/>
      <c r="T16" s="23">
        <f>'Raw Plate Reader Measurements'!M13-'Raw Plate Reader Measurements'!$U13</f>
        <v>3.9999999999999966E-3</v>
      </c>
      <c r="U16" s="23">
        <f>'Raw Plate Reader Measurements'!N13-'Raw Plate Reader Measurements'!$U13</f>
        <v>5.9999999999999984E-3</v>
      </c>
      <c r="V16" s="23">
        <f>'Raw Plate Reader Measurements'!O13-'Raw Plate Reader Measurements'!$U13</f>
        <v>4.9999999999999975E-3</v>
      </c>
      <c r="W16" s="23">
        <f>'Raw Plate Reader Measurements'!P13-'Raw Plate Reader Measurements'!$U13</f>
        <v>4.9999999999999975E-3</v>
      </c>
      <c r="X16" s="23">
        <f>'Raw Plate Reader Measurements'!Q13-'Raw Plate Reader Measurements'!$U13</f>
        <v>1.4999999999999999E-2</v>
      </c>
      <c r="Y16" s="23">
        <f>'Raw Plate Reader Measurements'!R13-'Raw Plate Reader Measurements'!$U13</f>
        <v>1.0000000000000009E-3</v>
      </c>
      <c r="Z16" s="23">
        <f>'Raw Plate Reader Measurements'!S13-'Raw Plate Reader Measurements'!$U13</f>
        <v>1.0999999999999996E-2</v>
      </c>
      <c r="AA16" s="23">
        <f>'Raw Plate Reader Measurements'!T13-'Raw Plate Reader Measurements'!$U13</f>
        <v>4.9999999999999975E-3</v>
      </c>
    </row>
    <row r="17" spans="1:27" x14ac:dyDescent="0.25">
      <c r="A17" t="s">
        <v>39</v>
      </c>
      <c r="B17" s="15">
        <f t="shared" si="0"/>
        <v>3757.7982019106817</v>
      </c>
      <c r="C17" s="15">
        <f t="shared" si="0"/>
        <v>5368.283145586689</v>
      </c>
      <c r="D17" s="15">
        <f t="shared" si="0"/>
        <v>19907.383331550638</v>
      </c>
      <c r="E17" s="15">
        <f t="shared" si="0"/>
        <v>27139.653680466017</v>
      </c>
      <c r="F17" s="15">
        <f t="shared" si="0"/>
        <v>1506.8864970067893</v>
      </c>
      <c r="G17" s="15">
        <f t="shared" si="0"/>
        <v>66208.825462235793</v>
      </c>
      <c r="H17" s="15">
        <f t="shared" si="0"/>
        <v>14166.302745298201</v>
      </c>
      <c r="I17" s="15">
        <f t="shared" si="0"/>
        <v>10557.623519653818</v>
      </c>
      <c r="K17" s="16">
        <f>'Raw Plate Reader Measurements'!B14-'Raw Plate Reader Measurements'!$J14</f>
        <v>21</v>
      </c>
      <c r="L17" s="16">
        <f>'Raw Plate Reader Measurements'!C14-'Raw Plate Reader Measurements'!$J14</f>
        <v>24</v>
      </c>
      <c r="M17" s="16">
        <f>'Raw Plate Reader Measurements'!D14-'Raw Plate Reader Measurements'!$J14</f>
        <v>89</v>
      </c>
      <c r="N17" s="16">
        <f>'Raw Plate Reader Measurements'!E14-'Raw Plate Reader Measurements'!$J14</f>
        <v>91</v>
      </c>
      <c r="O17" s="16">
        <f>'Raw Plate Reader Measurements'!F14-'Raw Plate Reader Measurements'!$J14</f>
        <v>16</v>
      </c>
      <c r="P17" s="16">
        <f>'Raw Plate Reader Measurements'!G14-'Raw Plate Reader Measurements'!$J14</f>
        <v>148</v>
      </c>
      <c r="Q17" s="16">
        <f>'Raw Plate Reader Measurements'!H14-'Raw Plate Reader Measurements'!$J14</f>
        <v>95</v>
      </c>
      <c r="R17" s="16">
        <f>'Raw Plate Reader Measurements'!I14-'Raw Plate Reader Measurements'!$J14</f>
        <v>59</v>
      </c>
      <c r="S17" s="26"/>
      <c r="T17" s="23">
        <f>'Raw Plate Reader Measurements'!M14-'Raw Plate Reader Measurements'!$U14</f>
        <v>9.9999999999999985E-3</v>
      </c>
      <c r="U17" s="23">
        <f>'Raw Plate Reader Measurements'!N14-'Raw Plate Reader Measurements'!$U14</f>
        <v>7.9999999999999967E-3</v>
      </c>
      <c r="V17" s="23">
        <f>'Raw Plate Reader Measurements'!O14-'Raw Plate Reader Measurements'!$U14</f>
        <v>7.9999999999999967E-3</v>
      </c>
      <c r="W17" s="23">
        <f>'Raw Plate Reader Measurements'!P14-'Raw Plate Reader Measurements'!$U14</f>
        <v>6.0000000000000019E-3</v>
      </c>
      <c r="X17" s="23">
        <f>'Raw Plate Reader Measurements'!Q14-'Raw Plate Reader Measurements'!$U14</f>
        <v>1.9E-2</v>
      </c>
      <c r="Y17" s="23">
        <f>'Raw Plate Reader Measurements'!R14-'Raw Plate Reader Measurements'!$U14</f>
        <v>4.0000000000000001E-3</v>
      </c>
      <c r="Z17" s="23">
        <f>'Raw Plate Reader Measurements'!S14-'Raw Plate Reader Measurements'!$U14</f>
        <v>1.2E-2</v>
      </c>
      <c r="AA17" s="23">
        <f>'Raw Plate Reader Measurements'!T14-'Raw Plate Reader Measurements'!$U14</f>
        <v>9.9999999999999985E-3</v>
      </c>
    </row>
    <row r="18" spans="1:27" x14ac:dyDescent="0.25"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5">
      <c r="A19" s="17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5">
      <c r="A20" t="s">
        <v>31</v>
      </c>
      <c r="B20" s="15">
        <f t="shared" ref="B20:I27" si="1">K20/T20*$B$3/$B$2</f>
        <v>121.26158509566999</v>
      </c>
      <c r="C20" s="15">
        <f t="shared" si="1"/>
        <v>4255.4955231530002</v>
      </c>
      <c r="D20" s="15">
        <f t="shared" si="1"/>
        <v>20688.400162393875</v>
      </c>
      <c r="E20" s="15">
        <f t="shared" si="1"/>
        <v>9115.3753697141456</v>
      </c>
      <c r="F20" s="15">
        <f t="shared" si="1"/>
        <v>213.76593129503831</v>
      </c>
      <c r="G20" s="15">
        <f t="shared" si="1"/>
        <v>17118.980955022838</v>
      </c>
      <c r="H20" s="15">
        <f t="shared" si="1"/>
        <v>9021.3886886415276</v>
      </c>
      <c r="I20" s="15">
        <f t="shared" si="1"/>
        <v>5259.7195394346545</v>
      </c>
      <c r="K20" s="16">
        <f>'Raw Plate Reader Measurements'!B17-'Raw Plate Reader Measurements'!$J17</f>
        <v>37</v>
      </c>
      <c r="L20" s="16">
        <f>'Raw Plate Reader Measurements'!C17-'Raw Plate Reader Measurements'!$J17</f>
        <v>1044</v>
      </c>
      <c r="M20" s="16">
        <f>'Raw Plate Reader Measurements'!D17-'Raw Plate Reader Measurements'!$J17</f>
        <v>3480</v>
      </c>
      <c r="N20" s="16">
        <f>'Raw Plate Reader Measurements'!E17-'Raw Plate Reader Measurements'!$J17</f>
        <v>2384</v>
      </c>
      <c r="O20" s="16">
        <f>'Raw Plate Reader Measurements'!F17-'Raw Plate Reader Measurements'!$J17</f>
        <v>62</v>
      </c>
      <c r="P20" s="16">
        <f>'Raw Plate Reader Measurements'!G17-'Raw Plate Reader Measurements'!$J17</f>
        <v>4659</v>
      </c>
      <c r="Q20" s="16">
        <f>'Raw Plate Reader Measurements'!H17-'Raw Plate Reader Measurements'!$J17</f>
        <v>2430</v>
      </c>
      <c r="R20" s="16">
        <f>'Raw Plate Reader Measurements'!I17-'Raw Plate Reader Measurements'!$J17</f>
        <v>1405</v>
      </c>
      <c r="S20" s="26"/>
      <c r="T20" s="23">
        <f>'Raw Plate Reader Measurements'!M17-'Raw Plate Reader Measurements'!$U17</f>
        <v>0.54599999999999993</v>
      </c>
      <c r="U20" s="23">
        <f>'Raw Plate Reader Measurements'!N17-'Raw Plate Reader Measurements'!$U17</f>
        <v>0.439</v>
      </c>
      <c r="V20" s="23">
        <f>'Raw Plate Reader Measurements'!O17-'Raw Plate Reader Measurements'!$U17</f>
        <v>0.30099999999999999</v>
      </c>
      <c r="W20" s="23">
        <f>'Raw Plate Reader Measurements'!P17-'Raw Plate Reader Measurements'!$U17</f>
        <v>0.46800000000000003</v>
      </c>
      <c r="X20" s="23">
        <f>'Raw Plate Reader Measurements'!Q17-'Raw Plate Reader Measurements'!$U17</f>
        <v>0.51899999999999991</v>
      </c>
      <c r="Y20" s="23">
        <f>'Raw Plate Reader Measurements'!R17-'Raw Plate Reader Measurements'!$U17</f>
        <v>0.48700000000000004</v>
      </c>
      <c r="Z20" s="23">
        <f>'Raw Plate Reader Measurements'!S17-'Raw Plate Reader Measurements'!$U17</f>
        <v>0.48200000000000004</v>
      </c>
      <c r="AA20" s="23">
        <f>'Raw Plate Reader Measurements'!T17-'Raw Plate Reader Measurements'!$U17</f>
        <v>0.47800000000000004</v>
      </c>
    </row>
    <row r="21" spans="1:27" x14ac:dyDescent="0.25">
      <c r="A21" t="s">
        <v>34</v>
      </c>
      <c r="B21" s="15">
        <f t="shared" si="1"/>
        <v>51.587105302935136</v>
      </c>
      <c r="C21" s="15">
        <f t="shared" si="1"/>
        <v>4181.5706231661989</v>
      </c>
      <c r="D21" s="15">
        <f t="shared" si="1"/>
        <v>20103.00971130592</v>
      </c>
      <c r="E21" s="15">
        <f t="shared" si="1"/>
        <v>8859.1966156156341</v>
      </c>
      <c r="F21" s="15">
        <f t="shared" si="1"/>
        <v>154.09834454232436</v>
      </c>
      <c r="G21" s="15">
        <f t="shared" si="1"/>
        <v>17635.607403026363</v>
      </c>
      <c r="H21" s="15">
        <f t="shared" si="1"/>
        <v>9241.5033083476428</v>
      </c>
      <c r="I21" s="15">
        <f t="shared" si="1"/>
        <v>4727.6680235466756</v>
      </c>
      <c r="K21" s="16">
        <f>'Raw Plate Reader Measurements'!B18-'Raw Plate Reader Measurements'!$J18</f>
        <v>16</v>
      </c>
      <c r="L21" s="16">
        <f>'Raw Plate Reader Measurements'!C18-'Raw Plate Reader Measurements'!$J18</f>
        <v>1117</v>
      </c>
      <c r="M21" s="16">
        <f>'Raw Plate Reader Measurements'!D18-'Raw Plate Reader Measurements'!$J18</f>
        <v>3404</v>
      </c>
      <c r="N21" s="16">
        <f>'Raw Plate Reader Measurements'!E18-'Raw Plate Reader Measurements'!$J18</f>
        <v>2317</v>
      </c>
      <c r="O21" s="16">
        <f>'Raw Plate Reader Measurements'!F18-'Raw Plate Reader Measurements'!$J18</f>
        <v>49</v>
      </c>
      <c r="P21" s="16">
        <f>'Raw Plate Reader Measurements'!G18-'Raw Plate Reader Measurements'!$J18</f>
        <v>4977</v>
      </c>
      <c r="Q21" s="16">
        <f>'Raw Plate Reader Measurements'!H18-'Raw Plate Reader Measurements'!$J18</f>
        <v>2386</v>
      </c>
      <c r="R21" s="16">
        <f>'Raw Plate Reader Measurements'!I18-'Raw Plate Reader Measurements'!$J18</f>
        <v>1321</v>
      </c>
      <c r="S21" s="26"/>
      <c r="T21" s="23">
        <f>'Raw Plate Reader Measurements'!M18-'Raw Plate Reader Measurements'!$U18</f>
        <v>0.55499999999999994</v>
      </c>
      <c r="U21" s="23">
        <f>'Raw Plate Reader Measurements'!N18-'Raw Plate Reader Measurements'!$U18</f>
        <v>0.47800000000000004</v>
      </c>
      <c r="V21" s="23">
        <f>'Raw Plate Reader Measurements'!O18-'Raw Plate Reader Measurements'!$U18</f>
        <v>0.30299999999999999</v>
      </c>
      <c r="W21" s="23">
        <f>'Raw Plate Reader Measurements'!P18-'Raw Plate Reader Measurements'!$U18</f>
        <v>0.46800000000000003</v>
      </c>
      <c r="X21" s="23">
        <f>'Raw Plate Reader Measurements'!Q18-'Raw Plate Reader Measurements'!$U18</f>
        <v>0.56899999999999995</v>
      </c>
      <c r="Y21" s="23">
        <f>'Raw Plate Reader Measurements'!R18-'Raw Plate Reader Measurements'!$U18</f>
        <v>0.505</v>
      </c>
      <c r="Z21" s="23">
        <f>'Raw Plate Reader Measurements'!S18-'Raw Plate Reader Measurements'!$U18</f>
        <v>0.46200000000000002</v>
      </c>
      <c r="AA21" s="23">
        <f>'Raw Plate Reader Measurements'!T18-'Raw Plate Reader Measurements'!$U18</f>
        <v>0.5</v>
      </c>
    </row>
    <row r="22" spans="1:27" x14ac:dyDescent="0.25">
      <c r="A22" t="s">
        <v>33</v>
      </c>
      <c r="B22" s="15">
        <f t="shared" si="1"/>
        <v>71.9884713009709</v>
      </c>
      <c r="C22" s="15">
        <f t="shared" si="1"/>
        <v>4372.7564589638032</v>
      </c>
      <c r="D22" s="15">
        <f t="shared" si="1"/>
        <v>21987.899459320812</v>
      </c>
      <c r="E22" s="15">
        <f t="shared" si="1"/>
        <v>9260.3863160558103</v>
      </c>
      <c r="F22" s="15">
        <f t="shared" si="1"/>
        <v>204.8718672138032</v>
      </c>
      <c r="G22" s="15">
        <f t="shared" si="1"/>
        <v>18070.286435417478</v>
      </c>
      <c r="H22" s="15">
        <f t="shared" si="1"/>
        <v>8780.5901089790896</v>
      </c>
      <c r="I22" s="15">
        <f t="shared" si="1"/>
        <v>5044.2715428352258</v>
      </c>
      <c r="K22" s="16">
        <f>'Raw Plate Reader Measurements'!B19-'Raw Plate Reader Measurements'!$J19</f>
        <v>21</v>
      </c>
      <c r="L22" s="16">
        <f>'Raw Plate Reader Measurements'!C19-'Raw Plate Reader Measurements'!$J19</f>
        <v>1041</v>
      </c>
      <c r="M22" s="16">
        <f>'Raw Plate Reader Measurements'!D19-'Raw Plate Reader Measurements'!$J19</f>
        <v>3588</v>
      </c>
      <c r="N22" s="16">
        <f>'Raw Plate Reader Measurements'!E19-'Raw Plate Reader Measurements'!$J19</f>
        <v>2365</v>
      </c>
      <c r="O22" s="16">
        <f>'Raw Plate Reader Measurements'!F19-'Raw Plate Reader Measurements'!$J19</f>
        <v>64</v>
      </c>
      <c r="P22" s="16">
        <f>'Raw Plate Reader Measurements'!G19-'Raw Plate Reader Measurements'!$J19</f>
        <v>4928</v>
      </c>
      <c r="Q22" s="16">
        <f>'Raw Plate Reader Measurements'!H19-'Raw Plate Reader Measurements'!$J19</f>
        <v>2267</v>
      </c>
      <c r="R22" s="16">
        <f>'Raw Plate Reader Measurements'!I19-'Raw Plate Reader Measurements'!$J19</f>
        <v>1370</v>
      </c>
      <c r="S22" s="26"/>
      <c r="T22" s="23">
        <f>'Raw Plate Reader Measurements'!M19-'Raw Plate Reader Measurements'!$U19</f>
        <v>0.52200000000000002</v>
      </c>
      <c r="U22" s="23">
        <f>'Raw Plate Reader Measurements'!N19-'Raw Plate Reader Measurements'!$U19</f>
        <v>0.42599999999999999</v>
      </c>
      <c r="V22" s="23">
        <f>'Raw Plate Reader Measurements'!O19-'Raw Plate Reader Measurements'!$U19</f>
        <v>0.29199999999999998</v>
      </c>
      <c r="W22" s="23">
        <f>'Raw Plate Reader Measurements'!P19-'Raw Plate Reader Measurements'!$U19</f>
        <v>0.45700000000000002</v>
      </c>
      <c r="X22" s="23">
        <f>'Raw Plate Reader Measurements'!Q19-'Raw Plate Reader Measurements'!$U19</f>
        <v>0.55899999999999994</v>
      </c>
      <c r="Y22" s="23">
        <f>'Raw Plate Reader Measurements'!R19-'Raw Plate Reader Measurements'!$U19</f>
        <v>0.48800000000000004</v>
      </c>
      <c r="Z22" s="23">
        <f>'Raw Plate Reader Measurements'!S19-'Raw Plate Reader Measurements'!$U19</f>
        <v>0.46200000000000002</v>
      </c>
      <c r="AA22" s="23">
        <f>'Raw Plate Reader Measurements'!T19-'Raw Plate Reader Measurements'!$U19</f>
        <v>0.48600000000000004</v>
      </c>
    </row>
    <row r="23" spans="1:27" x14ac:dyDescent="0.25">
      <c r="A23" t="s">
        <v>32</v>
      </c>
      <c r="B23" s="15">
        <f t="shared" si="1"/>
        <v>170.73438750489771</v>
      </c>
      <c r="C23" s="15">
        <f t="shared" si="1"/>
        <v>4696.7539809437603</v>
      </c>
      <c r="D23" s="15">
        <f t="shared" si="1"/>
        <v>21041.417504205161</v>
      </c>
      <c r="E23" s="15">
        <f t="shared" si="1"/>
        <v>9331.6751700943041</v>
      </c>
      <c r="F23" s="15">
        <f t="shared" si="1"/>
        <v>241.72381893823732</v>
      </c>
      <c r="G23" s="15">
        <f t="shared" si="1"/>
        <v>17497.474417669186</v>
      </c>
      <c r="H23" s="15">
        <f t="shared" si="1"/>
        <v>9322.4634569192531</v>
      </c>
      <c r="I23" s="15">
        <f t="shared" si="1"/>
        <v>5079.9864581385127</v>
      </c>
      <c r="K23" s="16">
        <f>'Raw Plate Reader Measurements'!B20-'Raw Plate Reader Measurements'!$J20</f>
        <v>52</v>
      </c>
      <c r="L23" s="16">
        <f>'Raw Plate Reader Measurements'!C20-'Raw Plate Reader Measurements'!$J20</f>
        <v>1189</v>
      </c>
      <c r="M23" s="16">
        <f>'Raw Plate Reader Measurements'!D20-'Raw Plate Reader Measurements'!$J20</f>
        <v>3363</v>
      </c>
      <c r="N23" s="16">
        <f>'Raw Plate Reader Measurements'!E20-'Raw Plate Reader Measurements'!$J20</f>
        <v>2451</v>
      </c>
      <c r="O23" s="16">
        <f>'Raw Plate Reader Measurements'!F20-'Raw Plate Reader Measurements'!$J20</f>
        <v>72</v>
      </c>
      <c r="P23" s="16">
        <f>'Raw Plate Reader Measurements'!G20-'Raw Plate Reader Measurements'!$J20</f>
        <v>4586</v>
      </c>
      <c r="Q23" s="16">
        <f>'Raw Plate Reader Measurements'!H20-'Raw Plate Reader Measurements'!$J20</f>
        <v>2459</v>
      </c>
      <c r="R23" s="16">
        <f>'Raw Plate Reader Measurements'!I20-'Raw Plate Reader Measurements'!$J20</f>
        <v>1533</v>
      </c>
      <c r="S23" s="26"/>
      <c r="T23" s="23">
        <f>'Raw Plate Reader Measurements'!M20-'Raw Plate Reader Measurements'!$U20</f>
        <v>0.54499999999999993</v>
      </c>
      <c r="U23" s="23">
        <f>'Raw Plate Reader Measurements'!N20-'Raw Plate Reader Measurements'!$U20</f>
        <v>0.45300000000000001</v>
      </c>
      <c r="V23" s="23">
        <f>'Raw Plate Reader Measurements'!O20-'Raw Plate Reader Measurements'!$U20</f>
        <v>0.28599999999999998</v>
      </c>
      <c r="W23" s="23">
        <f>'Raw Plate Reader Measurements'!P20-'Raw Plate Reader Measurements'!$U20</f>
        <v>0.47000000000000003</v>
      </c>
      <c r="X23" s="23">
        <f>'Raw Plate Reader Measurements'!Q20-'Raw Plate Reader Measurements'!$U20</f>
        <v>0.53299999999999992</v>
      </c>
      <c r="Y23" s="23">
        <f>'Raw Plate Reader Measurements'!R20-'Raw Plate Reader Measurements'!$U20</f>
        <v>0.46900000000000003</v>
      </c>
      <c r="Z23" s="23">
        <f>'Raw Plate Reader Measurements'!S20-'Raw Plate Reader Measurements'!$U20</f>
        <v>0.47200000000000003</v>
      </c>
      <c r="AA23" s="23">
        <f>'Raw Plate Reader Measurements'!T20-'Raw Plate Reader Measurements'!$U20</f>
        <v>0.54</v>
      </c>
    </row>
    <row r="24" spans="1:27" x14ac:dyDescent="0.25">
      <c r="A24" t="s">
        <v>36</v>
      </c>
      <c r="B24" s="15">
        <f t="shared" si="1"/>
        <v>34.412071446068502</v>
      </c>
      <c r="C24" s="15">
        <f t="shared" si="1"/>
        <v>5150.6001864185664</v>
      </c>
      <c r="D24" s="15">
        <f t="shared" si="1"/>
        <v>20603.157356756274</v>
      </c>
      <c r="E24" s="15">
        <f t="shared" si="1"/>
        <v>8852.3595656390607</v>
      </c>
      <c r="F24" s="15">
        <f t="shared" si="1"/>
        <v>192.08546095319596</v>
      </c>
      <c r="G24" s="15">
        <f t="shared" si="1"/>
        <v>17814.323998723474</v>
      </c>
      <c r="H24" s="15">
        <f t="shared" si="1"/>
        <v>9488.3852305739983</v>
      </c>
      <c r="I24" s="15">
        <f t="shared" si="1"/>
        <v>5137.5112837961378</v>
      </c>
      <c r="K24" s="16">
        <f>'Raw Plate Reader Measurements'!B21-'Raw Plate Reader Measurements'!$J21</f>
        <v>9</v>
      </c>
      <c r="L24" s="16">
        <f>'Raw Plate Reader Measurements'!C21-'Raw Plate Reader Measurements'!$J21</f>
        <v>1396</v>
      </c>
      <c r="M24" s="16">
        <f>'Raw Plate Reader Measurements'!D21-'Raw Plate Reader Measurements'!$J21</f>
        <v>4997</v>
      </c>
      <c r="N24" s="16">
        <f>'Raw Plate Reader Measurements'!E21-'Raw Plate Reader Measurements'!$J21</f>
        <v>2335</v>
      </c>
      <c r="O24" s="16">
        <f>'Raw Plate Reader Measurements'!F21-'Raw Plate Reader Measurements'!$J21</f>
        <v>57</v>
      </c>
      <c r="P24" s="16">
        <f>'Raw Plate Reader Measurements'!G21-'Raw Plate Reader Measurements'!$J21</f>
        <v>4679</v>
      </c>
      <c r="Q24" s="16">
        <f>'Raw Plate Reader Measurements'!H21-'Raw Plate Reader Measurements'!$J21</f>
        <v>2577</v>
      </c>
      <c r="R24" s="16">
        <f>'Raw Plate Reader Measurements'!I21-'Raw Plate Reader Measurements'!$J21</f>
        <v>1358</v>
      </c>
      <c r="S24" s="26"/>
      <c r="T24" s="23">
        <f>'Raw Plate Reader Measurements'!M21-'Raw Plate Reader Measurements'!$U21</f>
        <v>0.46800000000000003</v>
      </c>
      <c r="U24" s="23">
        <f>'Raw Plate Reader Measurements'!N21-'Raw Plate Reader Measurements'!$U21</f>
        <v>0.48500000000000004</v>
      </c>
      <c r="V24" s="23">
        <f>'Raw Plate Reader Measurements'!O21-'Raw Plate Reader Measurements'!$U21</f>
        <v>0.434</v>
      </c>
      <c r="W24" s="23">
        <f>'Raw Plate Reader Measurements'!P21-'Raw Plate Reader Measurements'!$U21</f>
        <v>0.47200000000000003</v>
      </c>
      <c r="X24" s="23">
        <f>'Raw Plate Reader Measurements'!Q21-'Raw Plate Reader Measurements'!$U21</f>
        <v>0.53099999999999992</v>
      </c>
      <c r="Y24" s="23">
        <f>'Raw Plate Reader Measurements'!R21-'Raw Plate Reader Measurements'!$U21</f>
        <v>0.47000000000000003</v>
      </c>
      <c r="Z24" s="23">
        <f>'Raw Plate Reader Measurements'!S21-'Raw Plate Reader Measurements'!$U21</f>
        <v>0.48600000000000004</v>
      </c>
      <c r="AA24" s="23">
        <f>'Raw Plate Reader Measurements'!T21-'Raw Plate Reader Measurements'!$U21</f>
        <v>0.47300000000000003</v>
      </c>
    </row>
    <row r="25" spans="1:27" x14ac:dyDescent="0.25">
      <c r="A25" t="s">
        <v>37</v>
      </c>
      <c r="B25" s="15">
        <f t="shared" si="1"/>
        <v>81.177194180469286</v>
      </c>
      <c r="C25" s="15">
        <f t="shared" si="1"/>
        <v>4541.0622095485069</v>
      </c>
      <c r="D25" s="15">
        <f t="shared" si="1"/>
        <v>20702.240731827227</v>
      </c>
      <c r="E25" s="15">
        <f t="shared" si="1"/>
        <v>8913.3757888986493</v>
      </c>
      <c r="F25" s="15">
        <f t="shared" si="1"/>
        <v>217.67635891466591</v>
      </c>
      <c r="G25" s="15">
        <f t="shared" si="1"/>
        <v>17243.252754578309</v>
      </c>
      <c r="H25" s="15">
        <f t="shared" si="1"/>
        <v>9177.1051899788454</v>
      </c>
      <c r="I25" s="15">
        <f t="shared" si="1"/>
        <v>4927.2524763869724</v>
      </c>
      <c r="K25" s="16">
        <f>'Raw Plate Reader Measurements'!B22-'Raw Plate Reader Measurements'!$J22</f>
        <v>23</v>
      </c>
      <c r="L25" s="16">
        <f>'Raw Plate Reader Measurements'!C22-'Raw Plate Reader Measurements'!$J22</f>
        <v>1312</v>
      </c>
      <c r="M25" s="16">
        <f>'Raw Plate Reader Measurements'!D22-'Raw Plate Reader Measurements'!$J22</f>
        <v>5183</v>
      </c>
      <c r="N25" s="16">
        <f>'Raw Plate Reader Measurements'!E22-'Raw Plate Reader Measurements'!$J22</f>
        <v>2376</v>
      </c>
      <c r="O25" s="16">
        <f>'Raw Plate Reader Measurements'!F22-'Raw Plate Reader Measurements'!$J22</f>
        <v>68</v>
      </c>
      <c r="P25" s="16">
        <f>'Raw Plate Reader Measurements'!G22-'Raw Plate Reader Measurements'!$J22</f>
        <v>4847</v>
      </c>
      <c r="Q25" s="16">
        <f>'Raw Plate Reader Measurements'!H22-'Raw Plate Reader Measurements'!$J22</f>
        <v>2554</v>
      </c>
      <c r="R25" s="16">
        <f>'Raw Plate Reader Measurements'!I22-'Raw Plate Reader Measurements'!$J22</f>
        <v>1363</v>
      </c>
      <c r="S25" s="26"/>
      <c r="T25" s="23">
        <f>'Raw Plate Reader Measurements'!M22-'Raw Plate Reader Measurements'!$U22</f>
        <v>0.50700000000000001</v>
      </c>
      <c r="U25" s="23">
        <f>'Raw Plate Reader Measurements'!N22-'Raw Plate Reader Measurements'!$U22</f>
        <v>0.5169999999999999</v>
      </c>
      <c r="V25" s="23">
        <f>'Raw Plate Reader Measurements'!O22-'Raw Plate Reader Measurements'!$U22</f>
        <v>0.44800000000000001</v>
      </c>
      <c r="W25" s="23">
        <f>'Raw Plate Reader Measurements'!P22-'Raw Plate Reader Measurements'!$U22</f>
        <v>0.47700000000000004</v>
      </c>
      <c r="X25" s="23">
        <f>'Raw Plate Reader Measurements'!Q22-'Raw Plate Reader Measurements'!$U22</f>
        <v>0.55899999999999994</v>
      </c>
      <c r="Y25" s="23">
        <f>'Raw Plate Reader Measurements'!R22-'Raw Plate Reader Measurements'!$U22</f>
        <v>0.503</v>
      </c>
      <c r="Z25" s="23">
        <f>'Raw Plate Reader Measurements'!S22-'Raw Plate Reader Measurements'!$U22</f>
        <v>0.49800000000000005</v>
      </c>
      <c r="AA25" s="23">
        <f>'Raw Plate Reader Measurements'!T22-'Raw Plate Reader Measurements'!$U22</f>
        <v>0.49500000000000005</v>
      </c>
    </row>
    <row r="26" spans="1:27" x14ac:dyDescent="0.25">
      <c r="A26" t="s">
        <v>38</v>
      </c>
      <c r="B26" s="15">
        <f t="shared" si="1"/>
        <v>85.042109237016817</v>
      </c>
      <c r="C26" s="15">
        <f t="shared" si="1"/>
        <v>4754.3664245839218</v>
      </c>
      <c r="D26" s="15">
        <f t="shared" si="1"/>
        <v>21725.899277542532</v>
      </c>
      <c r="E26" s="15">
        <f t="shared" si="1"/>
        <v>8950.9703269739457</v>
      </c>
      <c r="F26" s="15">
        <f t="shared" si="1"/>
        <v>228.30629469736482</v>
      </c>
      <c r="G26" s="15">
        <f t="shared" si="1"/>
        <v>17178.506065877395</v>
      </c>
      <c r="H26" s="15">
        <f t="shared" si="1"/>
        <v>9060.3472681636522</v>
      </c>
      <c r="I26" s="15">
        <f t="shared" si="1"/>
        <v>5019.2161374889893</v>
      </c>
      <c r="K26" s="16">
        <f>'Raw Plate Reader Measurements'!B23-'Raw Plate Reader Measurements'!$J23</f>
        <v>24</v>
      </c>
      <c r="L26" s="16">
        <f>'Raw Plate Reader Measurements'!C23-'Raw Plate Reader Measurements'!$J23</f>
        <v>1363</v>
      </c>
      <c r="M26" s="16">
        <f>'Raw Plate Reader Measurements'!D23-'Raw Plate Reader Measurements'!$J23</f>
        <v>5415</v>
      </c>
      <c r="N26" s="16">
        <f>'Raw Plate Reader Measurements'!E23-'Raw Plate Reader Measurements'!$J23</f>
        <v>2336</v>
      </c>
      <c r="O26" s="16">
        <f>'Raw Plate Reader Measurements'!F23-'Raw Plate Reader Measurements'!$J23</f>
        <v>74</v>
      </c>
      <c r="P26" s="16">
        <f>'Raw Plate Reader Measurements'!G23-'Raw Plate Reader Measurements'!$J23</f>
        <v>4752</v>
      </c>
      <c r="Q26" s="16">
        <f>'Raw Plate Reader Measurements'!H23-'Raw Plate Reader Measurements'!$J23</f>
        <v>2481</v>
      </c>
      <c r="R26" s="16">
        <f>'Raw Plate Reader Measurements'!I23-'Raw Plate Reader Measurements'!$J23</f>
        <v>1366</v>
      </c>
      <c r="S26" s="26"/>
      <c r="T26" s="23">
        <f>'Raw Plate Reader Measurements'!M23-'Raw Plate Reader Measurements'!$U23</f>
        <v>0.505</v>
      </c>
      <c r="U26" s="23">
        <f>'Raw Plate Reader Measurements'!N23-'Raw Plate Reader Measurements'!$U23</f>
        <v>0.5129999999999999</v>
      </c>
      <c r="V26" s="23">
        <f>'Raw Plate Reader Measurements'!O23-'Raw Plate Reader Measurements'!$U23</f>
        <v>0.44600000000000001</v>
      </c>
      <c r="W26" s="23">
        <f>'Raw Plate Reader Measurements'!P23-'Raw Plate Reader Measurements'!$U23</f>
        <v>0.46700000000000003</v>
      </c>
      <c r="X26" s="23">
        <f>'Raw Plate Reader Measurements'!Q23-'Raw Plate Reader Measurements'!$U23</f>
        <v>0.57999999999999996</v>
      </c>
      <c r="Y26" s="23">
        <f>'Raw Plate Reader Measurements'!R23-'Raw Plate Reader Measurements'!$U23</f>
        <v>0.49500000000000005</v>
      </c>
      <c r="Z26" s="23">
        <f>'Raw Plate Reader Measurements'!S23-'Raw Plate Reader Measurements'!$U23</f>
        <v>0.49000000000000005</v>
      </c>
      <c r="AA26" s="23">
        <f>'Raw Plate Reader Measurements'!T23-'Raw Plate Reader Measurements'!$U23</f>
        <v>0.48700000000000004</v>
      </c>
    </row>
    <row r="27" spans="1:27" x14ac:dyDescent="0.25">
      <c r="A27" t="s">
        <v>39</v>
      </c>
      <c r="B27" s="15">
        <f t="shared" si="1"/>
        <v>72.889112635257106</v>
      </c>
      <c r="C27" s="15">
        <f t="shared" si="1"/>
        <v>4801.3357506732409</v>
      </c>
      <c r="D27" s="15">
        <f t="shared" si="1"/>
        <v>21272.559365918234</v>
      </c>
      <c r="E27" s="15">
        <f t="shared" si="1"/>
        <v>9027.951440535031</v>
      </c>
      <c r="F27" s="15">
        <f t="shared" si="1"/>
        <v>200.98644627196535</v>
      </c>
      <c r="G27" s="15">
        <f t="shared" si="1"/>
        <v>16371.359947533871</v>
      </c>
      <c r="H27" s="15">
        <f t="shared" si="1"/>
        <v>8402.3732836501295</v>
      </c>
      <c r="I27" s="15">
        <f t="shared" si="1"/>
        <v>4779.3100820946465</v>
      </c>
      <c r="K27" s="16">
        <f>'Raw Plate Reader Measurements'!B24-'Raw Plate Reader Measurements'!$J24</f>
        <v>20</v>
      </c>
      <c r="L27" s="16">
        <f>'Raw Plate Reader Measurements'!C24-'Raw Plate Reader Measurements'!$J24</f>
        <v>1355</v>
      </c>
      <c r="M27" s="16">
        <f>'Raw Plate Reader Measurements'!D24-'Raw Plate Reader Measurements'!$J24</f>
        <v>5409</v>
      </c>
      <c r="N27" s="16">
        <f>'Raw Plate Reader Measurements'!E24-'Raw Plate Reader Measurements'!$J24</f>
        <v>2346</v>
      </c>
      <c r="O27" s="16">
        <f>'Raw Plate Reader Measurements'!F24-'Raw Plate Reader Measurements'!$J24</f>
        <v>62</v>
      </c>
      <c r="P27" s="16">
        <f>'Raw Plate Reader Measurements'!G24-'Raw Plate Reader Measurements'!$J24</f>
        <v>4730</v>
      </c>
      <c r="Q27" s="16">
        <f>'Raw Plate Reader Measurements'!H24-'Raw Plate Reader Measurements'!$J24</f>
        <v>2329</v>
      </c>
      <c r="R27" s="16">
        <f>'Raw Plate Reader Measurements'!I24-'Raw Plate Reader Measurements'!$J24</f>
        <v>1274</v>
      </c>
      <c r="S27" s="26"/>
      <c r="T27" s="23">
        <f>'Raw Plate Reader Measurements'!M24-'Raw Plate Reader Measurements'!$U24</f>
        <v>0.49100000000000005</v>
      </c>
      <c r="U27" s="23">
        <f>'Raw Plate Reader Measurements'!N24-'Raw Plate Reader Measurements'!$U24</f>
        <v>0.505</v>
      </c>
      <c r="V27" s="23">
        <f>'Raw Plate Reader Measurements'!O24-'Raw Plate Reader Measurements'!$U24</f>
        <v>0.45500000000000002</v>
      </c>
      <c r="W27" s="23">
        <f>'Raw Plate Reader Measurements'!P24-'Raw Plate Reader Measurements'!$U24</f>
        <v>0.46500000000000002</v>
      </c>
      <c r="X27" s="23">
        <f>'Raw Plate Reader Measurements'!Q24-'Raw Plate Reader Measurements'!$U24</f>
        <v>0.55199999999999994</v>
      </c>
      <c r="Y27" s="23">
        <f>'Raw Plate Reader Measurements'!R24-'Raw Plate Reader Measurements'!$U24</f>
        <v>0.5169999999999999</v>
      </c>
      <c r="Z27" s="23">
        <f>'Raw Plate Reader Measurements'!S24-'Raw Plate Reader Measurements'!$U24</f>
        <v>0.49600000000000005</v>
      </c>
      <c r="AA27" s="23">
        <f>'Raw Plate Reader Measurements'!T24-'Raw Plate Reader Measurements'!$U24</f>
        <v>0.47700000000000004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</vt:vector>
  </TitlesOfParts>
  <Company>Imperial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saksh</cp:lastModifiedBy>
  <dcterms:created xsi:type="dcterms:W3CDTF">2016-05-08T16:01:08Z</dcterms:created>
  <dcterms:modified xsi:type="dcterms:W3CDTF">2018-08-23T05:08:58Z</dcterms:modified>
</cp:coreProperties>
</file>