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845" yWindow="4455" windowWidth="20730" windowHeight="11760" tabRatio="646" firstSheet="2" activeTab="3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6" i="2"/>
  <c r="T22"/>
  <c r="B1" i="6" l="1"/>
  <c r="T30"/>
  <c r="T29"/>
  <c r="T25" i="2"/>
  <c r="T24"/>
  <c r="T28" i="6" l="1"/>
  <c r="T27"/>
  <c r="T23"/>
  <c r="T24"/>
  <c r="AA27" i="7"/>
  <c r="Z27"/>
  <c r="Y27"/>
  <c r="X27"/>
  <c r="W27"/>
  <c r="V27"/>
  <c r="U27"/>
  <c r="T27"/>
  <c r="R27"/>
  <c r="Q27"/>
  <c r="P27"/>
  <c r="O27"/>
  <c r="N27"/>
  <c r="M27"/>
  <c r="L27"/>
  <c r="K27"/>
  <c r="AA26"/>
  <c r="Z26"/>
  <c r="Y26"/>
  <c r="X26"/>
  <c r="W26"/>
  <c r="V26"/>
  <c r="U26"/>
  <c r="T26"/>
  <c r="R26"/>
  <c r="Q26"/>
  <c r="P26"/>
  <c r="O26"/>
  <c r="N26"/>
  <c r="M26"/>
  <c r="L26"/>
  <c r="K26"/>
  <c r="AA25"/>
  <c r="Z25"/>
  <c r="Y25"/>
  <c r="X25"/>
  <c r="W25"/>
  <c r="V25"/>
  <c r="U25"/>
  <c r="T25"/>
  <c r="R25"/>
  <c r="Q25"/>
  <c r="P25"/>
  <c r="O25"/>
  <c r="N25"/>
  <c r="M25"/>
  <c r="L25"/>
  <c r="K25"/>
  <c r="AA24"/>
  <c r="Z24"/>
  <c r="Y24"/>
  <c r="X24"/>
  <c r="W24"/>
  <c r="V24"/>
  <c r="U24"/>
  <c r="T24"/>
  <c r="R24"/>
  <c r="Q24"/>
  <c r="P24"/>
  <c r="O24"/>
  <c r="N24"/>
  <c r="M24"/>
  <c r="L24"/>
  <c r="K24"/>
  <c r="AA23"/>
  <c r="Z23"/>
  <c r="Y23"/>
  <c r="X23"/>
  <c r="W23"/>
  <c r="V23"/>
  <c r="U23"/>
  <c r="T23"/>
  <c r="R23"/>
  <c r="Q23"/>
  <c r="P23"/>
  <c r="O23"/>
  <c r="N23"/>
  <c r="M23"/>
  <c r="L23"/>
  <c r="K23"/>
  <c r="AA22"/>
  <c r="Z22"/>
  <c r="Y22"/>
  <c r="X22"/>
  <c r="W22"/>
  <c r="V22"/>
  <c r="U22"/>
  <c r="T22"/>
  <c r="R22"/>
  <c r="Q22"/>
  <c r="P22"/>
  <c r="O22"/>
  <c r="N22"/>
  <c r="M22"/>
  <c r="L22"/>
  <c r="K22"/>
  <c r="AA21"/>
  <c r="Z21"/>
  <c r="Y21"/>
  <c r="X21"/>
  <c r="W21"/>
  <c r="V21"/>
  <c r="U21"/>
  <c r="T21"/>
  <c r="R21"/>
  <c r="Q21"/>
  <c r="P21"/>
  <c r="O21"/>
  <c r="N21"/>
  <c r="M21"/>
  <c r="L21"/>
  <c r="K21"/>
  <c r="AA20"/>
  <c r="Z20"/>
  <c r="Y20"/>
  <c r="X20"/>
  <c r="W20"/>
  <c r="V20"/>
  <c r="U20"/>
  <c r="T20"/>
  <c r="R20"/>
  <c r="Q20"/>
  <c r="P20"/>
  <c r="O20"/>
  <c r="N20"/>
  <c r="M20"/>
  <c r="L20"/>
  <c r="K20"/>
  <c r="AA17"/>
  <c r="Z17"/>
  <c r="Y17"/>
  <c r="X17"/>
  <c r="W17"/>
  <c r="V17"/>
  <c r="U17"/>
  <c r="T17"/>
  <c r="R17"/>
  <c r="Q17"/>
  <c r="P17"/>
  <c r="O17"/>
  <c r="N17"/>
  <c r="M17"/>
  <c r="L17"/>
  <c r="K17"/>
  <c r="AA16"/>
  <c r="Z16"/>
  <c r="Y16"/>
  <c r="X16"/>
  <c r="W16"/>
  <c r="V16"/>
  <c r="U16"/>
  <c r="T16"/>
  <c r="R16"/>
  <c r="Q16"/>
  <c r="P16"/>
  <c r="O16"/>
  <c r="N16"/>
  <c r="M16"/>
  <c r="L16"/>
  <c r="K16"/>
  <c r="AA15"/>
  <c r="Z15"/>
  <c r="Y15"/>
  <c r="X15"/>
  <c r="W15"/>
  <c r="V15"/>
  <c r="U15"/>
  <c r="T15"/>
  <c r="R15"/>
  <c r="Q15"/>
  <c r="P15"/>
  <c r="O15"/>
  <c r="N15"/>
  <c r="M15"/>
  <c r="L15"/>
  <c r="K15"/>
  <c r="AA14"/>
  <c r="Z14"/>
  <c r="Y14"/>
  <c r="X14"/>
  <c r="W14"/>
  <c r="V14"/>
  <c r="U14"/>
  <c r="T14"/>
  <c r="R14"/>
  <c r="Q14"/>
  <c r="P14"/>
  <c r="O14"/>
  <c r="N14"/>
  <c r="M14"/>
  <c r="L14"/>
  <c r="K14"/>
  <c r="AA13"/>
  <c r="Z13"/>
  <c r="Y13"/>
  <c r="X13"/>
  <c r="W13"/>
  <c r="V13"/>
  <c r="U13"/>
  <c r="T13"/>
  <c r="R13"/>
  <c r="Q13"/>
  <c r="P13"/>
  <c r="O13"/>
  <c r="N13"/>
  <c r="M13"/>
  <c r="L13"/>
  <c r="K13"/>
  <c r="AA12"/>
  <c r="Z12"/>
  <c r="Y12"/>
  <c r="X12"/>
  <c r="W12"/>
  <c r="V12"/>
  <c r="U12"/>
  <c r="T12"/>
  <c r="R12"/>
  <c r="Q12"/>
  <c r="P12"/>
  <c r="O12"/>
  <c r="N12"/>
  <c r="M12"/>
  <c r="L12"/>
  <c r="K12"/>
  <c r="AA11"/>
  <c r="Z11"/>
  <c r="Y11"/>
  <c r="X11"/>
  <c r="W11"/>
  <c r="V11"/>
  <c r="U11"/>
  <c r="T11"/>
  <c r="R11"/>
  <c r="Q11"/>
  <c r="P11"/>
  <c r="O11"/>
  <c r="N11"/>
  <c r="M11"/>
  <c r="L11"/>
  <c r="K11"/>
  <c r="AA10"/>
  <c r="Z10"/>
  <c r="Y10"/>
  <c r="X10"/>
  <c r="W10"/>
  <c r="V10"/>
  <c r="U10"/>
  <c r="T10"/>
  <c r="R10"/>
  <c r="Q10"/>
  <c r="P10"/>
  <c r="O10"/>
  <c r="N10"/>
  <c r="M10"/>
  <c r="L10"/>
  <c r="K10"/>
  <c r="AA27" i="4"/>
  <c r="Z27"/>
  <c r="Y27"/>
  <c r="X27"/>
  <c r="W27"/>
  <c r="V27"/>
  <c r="U27"/>
  <c r="T27"/>
  <c r="AA26"/>
  <c r="Z26"/>
  <c r="Y26"/>
  <c r="X26"/>
  <c r="W26"/>
  <c r="V26"/>
  <c r="U26"/>
  <c r="T26"/>
  <c r="AA25"/>
  <c r="Z25"/>
  <c r="Y25"/>
  <c r="X25"/>
  <c r="W25"/>
  <c r="V25"/>
  <c r="U25"/>
  <c r="T25"/>
  <c r="AA24"/>
  <c r="Z24"/>
  <c r="Y24"/>
  <c r="X24"/>
  <c r="W24"/>
  <c r="V24"/>
  <c r="U24"/>
  <c r="T24"/>
  <c r="AA23"/>
  <c r="Z23"/>
  <c r="Y23"/>
  <c r="X23"/>
  <c r="W23"/>
  <c r="V23"/>
  <c r="U23"/>
  <c r="T23"/>
  <c r="AA22"/>
  <c r="Z22"/>
  <c r="Y22"/>
  <c r="X22"/>
  <c r="W22"/>
  <c r="V22"/>
  <c r="U22"/>
  <c r="T22"/>
  <c r="AA21"/>
  <c r="Z21"/>
  <c r="Y21"/>
  <c r="X21"/>
  <c r="W21"/>
  <c r="V21"/>
  <c r="U21"/>
  <c r="T21"/>
  <c r="AA20"/>
  <c r="Z20"/>
  <c r="Y20"/>
  <c r="X20"/>
  <c r="W20"/>
  <c r="V20"/>
  <c r="U20"/>
  <c r="T20"/>
  <c r="AA17"/>
  <c r="Z17"/>
  <c r="Y17"/>
  <c r="X17"/>
  <c r="W17"/>
  <c r="V17"/>
  <c r="U17"/>
  <c r="T17"/>
  <c r="AA16"/>
  <c r="Z16"/>
  <c r="Y16"/>
  <c r="X16"/>
  <c r="W16"/>
  <c r="V16"/>
  <c r="U16"/>
  <c r="T16"/>
  <c r="AA15"/>
  <c r="Z15"/>
  <c r="Y15"/>
  <c r="X15"/>
  <c r="W15"/>
  <c r="V15"/>
  <c r="U15"/>
  <c r="T15"/>
  <c r="AA14"/>
  <c r="Z14"/>
  <c r="Y14"/>
  <c r="X14"/>
  <c r="W14"/>
  <c r="V14"/>
  <c r="U14"/>
  <c r="T14"/>
  <c r="AA13"/>
  <c r="Z13"/>
  <c r="Y13"/>
  <c r="X13"/>
  <c r="W13"/>
  <c r="V13"/>
  <c r="U13"/>
  <c r="T13"/>
  <c r="AA12"/>
  <c r="Z12"/>
  <c r="Y12"/>
  <c r="X12"/>
  <c r="W12"/>
  <c r="V12"/>
  <c r="U12"/>
  <c r="T12"/>
  <c r="AA11"/>
  <c r="Z11"/>
  <c r="Y11"/>
  <c r="X11"/>
  <c r="W11"/>
  <c r="V11"/>
  <c r="U11"/>
  <c r="T11"/>
  <c r="AA10"/>
  <c r="Z10"/>
  <c r="Y10"/>
  <c r="X10"/>
  <c r="W10"/>
  <c r="V10"/>
  <c r="U10"/>
  <c r="T10"/>
  <c r="R27"/>
  <c r="Q27"/>
  <c r="P27"/>
  <c r="O27"/>
  <c r="N27"/>
  <c r="M27"/>
  <c r="L27"/>
  <c r="K27"/>
  <c r="R26"/>
  <c r="Q26"/>
  <c r="P26"/>
  <c r="O26"/>
  <c r="N26"/>
  <c r="M26"/>
  <c r="L26"/>
  <c r="K26"/>
  <c r="R25"/>
  <c r="Q25"/>
  <c r="P25"/>
  <c r="O25"/>
  <c r="N25"/>
  <c r="M25"/>
  <c r="L25"/>
  <c r="K25"/>
  <c r="R24"/>
  <c r="Q24"/>
  <c r="P24"/>
  <c r="O24"/>
  <c r="N24"/>
  <c r="M24"/>
  <c r="L24"/>
  <c r="K24"/>
  <c r="R23"/>
  <c r="Q23"/>
  <c r="P23"/>
  <c r="O23"/>
  <c r="N23"/>
  <c r="M23"/>
  <c r="L23"/>
  <c r="K23"/>
  <c r="R22"/>
  <c r="Q22"/>
  <c r="P22"/>
  <c r="O22"/>
  <c r="N22"/>
  <c r="M22"/>
  <c r="L22"/>
  <c r="K22"/>
  <c r="R21"/>
  <c r="Q21"/>
  <c r="P21"/>
  <c r="O21"/>
  <c r="N21"/>
  <c r="M21"/>
  <c r="L21"/>
  <c r="K21"/>
  <c r="R20"/>
  <c r="Q20"/>
  <c r="P20"/>
  <c r="O20"/>
  <c r="N20"/>
  <c r="M20"/>
  <c r="L20"/>
  <c r="K20"/>
  <c r="R17"/>
  <c r="Q17"/>
  <c r="P17"/>
  <c r="O17"/>
  <c r="N17"/>
  <c r="M17"/>
  <c r="L17"/>
  <c r="K17"/>
  <c r="R16"/>
  <c r="Q16"/>
  <c r="P16"/>
  <c r="O16"/>
  <c r="N16"/>
  <c r="M16"/>
  <c r="L16"/>
  <c r="K16"/>
  <c r="R15"/>
  <c r="Q15"/>
  <c r="P15"/>
  <c r="O15"/>
  <c r="N15"/>
  <c r="M15"/>
  <c r="L15"/>
  <c r="K15"/>
  <c r="R14"/>
  <c r="Q14"/>
  <c r="P14"/>
  <c r="O14"/>
  <c r="N14"/>
  <c r="M14"/>
  <c r="L14"/>
  <c r="K14"/>
  <c r="R13"/>
  <c r="Q13"/>
  <c r="P13"/>
  <c r="O13"/>
  <c r="N13"/>
  <c r="M13"/>
  <c r="L13"/>
  <c r="K13"/>
  <c r="R12"/>
  <c r="Q12"/>
  <c r="P12"/>
  <c r="O12"/>
  <c r="N12"/>
  <c r="M12"/>
  <c r="L12"/>
  <c r="K12"/>
  <c r="R11"/>
  <c r="Q11"/>
  <c r="P11"/>
  <c r="O11"/>
  <c r="N11"/>
  <c r="M11"/>
  <c r="L11"/>
  <c r="K11"/>
  <c r="R10"/>
  <c r="Q10"/>
  <c r="P10"/>
  <c r="O10"/>
  <c r="N10"/>
  <c r="M10"/>
  <c r="L10"/>
  <c r="K10"/>
  <c r="B28" i="2"/>
  <c r="C1" i="6"/>
  <c r="B28"/>
  <c r="M7"/>
  <c r="L7"/>
  <c r="K7"/>
  <c r="J7"/>
  <c r="I7"/>
  <c r="H7"/>
  <c r="G7"/>
  <c r="F7"/>
  <c r="E7"/>
  <c r="D7"/>
  <c r="C7"/>
  <c r="B7"/>
  <c r="M6"/>
  <c r="L6"/>
  <c r="L8" s="1"/>
  <c r="L29" s="1"/>
  <c r="K6"/>
  <c r="J6"/>
  <c r="I6"/>
  <c r="I8" s="1"/>
  <c r="I29" s="1"/>
  <c r="H6"/>
  <c r="H8" s="1"/>
  <c r="H29" s="1"/>
  <c r="G6"/>
  <c r="F6"/>
  <c r="E6"/>
  <c r="E8" s="1"/>
  <c r="E29" s="1"/>
  <c r="D6"/>
  <c r="D8" s="1"/>
  <c r="D29" s="1"/>
  <c r="C6"/>
  <c r="B6"/>
  <c r="D1"/>
  <c r="E1" s="1"/>
  <c r="F1" s="1"/>
  <c r="G1" s="1"/>
  <c r="H1" s="1"/>
  <c r="I1" s="1"/>
  <c r="J1" s="1"/>
  <c r="K1" s="1"/>
  <c r="L1" s="1"/>
  <c r="L28" s="1"/>
  <c r="L6" i="2"/>
  <c r="K6"/>
  <c r="J6"/>
  <c r="I6"/>
  <c r="H6"/>
  <c r="G6"/>
  <c r="F6"/>
  <c r="E6"/>
  <c r="D6"/>
  <c r="C6"/>
  <c r="B6"/>
  <c r="C6" i="1"/>
  <c r="B6"/>
  <c r="C1" i="2"/>
  <c r="D1" s="1"/>
  <c r="E1" s="1"/>
  <c r="F1" s="1"/>
  <c r="G1" s="1"/>
  <c r="H1" s="1"/>
  <c r="I1" s="1"/>
  <c r="J1" s="1"/>
  <c r="K1" s="1"/>
  <c r="L1" s="1"/>
  <c r="L28" s="1"/>
  <c r="M6"/>
  <c r="B7"/>
  <c r="C7"/>
  <c r="D7"/>
  <c r="E7"/>
  <c r="F7"/>
  <c r="G7"/>
  <c r="H7"/>
  <c r="I7"/>
  <c r="J7"/>
  <c r="K7"/>
  <c r="L7"/>
  <c r="M7"/>
  <c r="C8" i="6" l="1"/>
  <c r="C29" s="1"/>
  <c r="G8"/>
  <c r="G29" s="1"/>
  <c r="K8"/>
  <c r="K29" s="1"/>
  <c r="B8"/>
  <c r="B29" s="1"/>
  <c r="F8"/>
  <c r="F29" s="1"/>
  <c r="J8"/>
  <c r="J29" s="1"/>
  <c r="B7" i="1"/>
  <c r="B9" s="1"/>
  <c r="B2" i="4" s="1"/>
  <c r="F28" i="2"/>
  <c r="G28"/>
  <c r="L8"/>
  <c r="L29" s="1"/>
  <c r="K28"/>
  <c r="J28"/>
  <c r="B8"/>
  <c r="B29" s="1"/>
  <c r="C8"/>
  <c r="C29" s="1"/>
  <c r="H8"/>
  <c r="H29" s="1"/>
  <c r="G8"/>
  <c r="G29" s="1"/>
  <c r="C28"/>
  <c r="J8"/>
  <c r="J29" s="1"/>
  <c r="K8"/>
  <c r="K29" s="1"/>
  <c r="D28"/>
  <c r="F8"/>
  <c r="F29" s="1"/>
  <c r="E28"/>
  <c r="H28"/>
  <c r="D8"/>
  <c r="D29" s="1"/>
  <c r="I8"/>
  <c r="I29" s="1"/>
  <c r="E8"/>
  <c r="E29" s="1"/>
  <c r="I28"/>
  <c r="E28" i="6"/>
  <c r="F28"/>
  <c r="I28"/>
  <c r="G28"/>
  <c r="J28"/>
  <c r="C28"/>
  <c r="K28"/>
  <c r="H28"/>
  <c r="D28"/>
  <c r="C30"/>
  <c r="B2" i="7" s="1"/>
  <c r="C30" i="2" l="1"/>
  <c r="C31" s="1"/>
  <c r="B3" i="7" s="1"/>
  <c r="G27" l="1"/>
  <c r="D20"/>
  <c r="D24"/>
  <c r="H16"/>
  <c r="H25"/>
  <c r="B26"/>
  <c r="B3" i="4"/>
  <c r="F17" s="1"/>
  <c r="C21" i="7"/>
  <c r="B10"/>
  <c r="D13"/>
  <c r="G22" i="4"/>
  <c r="I20" i="7"/>
  <c r="F26"/>
  <c r="E15"/>
  <c r="C25"/>
  <c r="H13"/>
  <c r="F10"/>
  <c r="B24"/>
  <c r="C14"/>
  <c r="F15"/>
  <c r="H20"/>
  <c r="C22"/>
  <c r="B17"/>
  <c r="D11"/>
  <c r="B14"/>
  <c r="I17"/>
  <c r="I11"/>
  <c r="B21"/>
  <c r="C12"/>
  <c r="E24"/>
  <c r="B22"/>
  <c r="C10"/>
  <c r="H22"/>
  <c r="E21"/>
  <c r="H27"/>
  <c r="C26"/>
  <c r="I10"/>
  <c r="F21"/>
  <c r="B25"/>
  <c r="G25"/>
  <c r="F17"/>
  <c r="F13"/>
  <c r="F20"/>
  <c r="F11"/>
  <c r="D17"/>
  <c r="D15"/>
  <c r="D25"/>
  <c r="D14"/>
  <c r="B23"/>
  <c r="H24"/>
  <c r="B13"/>
  <c r="I27"/>
  <c r="C11"/>
  <c r="I23"/>
  <c r="E11"/>
  <c r="C15"/>
  <c r="H11"/>
  <c r="G24"/>
  <c r="E14"/>
  <c r="B27"/>
  <c r="H26"/>
  <c r="G20"/>
  <c r="I26"/>
  <c r="C20"/>
  <c r="B20"/>
  <c r="G23"/>
  <c r="H23"/>
  <c r="F23"/>
  <c r="E27"/>
  <c r="E22"/>
  <c r="I24"/>
  <c r="H21"/>
  <c r="B11"/>
  <c r="D27"/>
  <c r="G17"/>
  <c r="E16"/>
  <c r="H17"/>
  <c r="C27"/>
  <c r="H14"/>
  <c r="D10"/>
  <c r="E10"/>
  <c r="F14"/>
  <c r="G13"/>
  <c r="I22"/>
  <c r="I13"/>
  <c r="G26"/>
  <c r="E25"/>
  <c r="H10"/>
  <c r="G22"/>
  <c r="B15"/>
  <c r="H15"/>
  <c r="C13"/>
  <c r="I21"/>
  <c r="E23"/>
  <c r="F24"/>
  <c r="G15"/>
  <c r="C16"/>
  <c r="C24"/>
  <c r="I15"/>
  <c r="I25"/>
  <c r="D16"/>
  <c r="I16"/>
  <c r="H12"/>
  <c r="F27"/>
  <c r="D12"/>
  <c r="C17"/>
  <c r="E20"/>
  <c r="B12"/>
  <c r="E13"/>
  <c r="F22"/>
  <c r="C23"/>
  <c r="G16"/>
  <c r="D22"/>
  <c r="I14"/>
  <c r="G10"/>
  <c r="G21"/>
  <c r="G11"/>
  <c r="F12"/>
  <c r="I12"/>
  <c r="F25"/>
  <c r="E17"/>
  <c r="E12"/>
  <c r="F16"/>
  <c r="G14"/>
  <c r="E26"/>
  <c r="G12"/>
  <c r="B16"/>
  <c r="D26"/>
  <c r="D21"/>
  <c r="D23"/>
  <c r="E13" i="4" l="1"/>
  <c r="C16"/>
  <c r="E11"/>
  <c r="B12"/>
  <c r="E21"/>
  <c r="C24"/>
  <c r="H17"/>
  <c r="E24"/>
  <c r="I25"/>
  <c r="G27"/>
  <c r="F13"/>
  <c r="D11"/>
  <c r="E17"/>
  <c r="D24"/>
  <c r="C27"/>
  <c r="B20"/>
  <c r="F12"/>
  <c r="D10"/>
  <c r="B11"/>
  <c r="C23"/>
  <c r="D21"/>
  <c r="D23"/>
  <c r="B10"/>
  <c r="F10"/>
  <c r="G15"/>
  <c r="H23"/>
  <c r="F23"/>
  <c r="E23"/>
  <c r="G12"/>
  <c r="E27"/>
  <c r="G11"/>
  <c r="I22"/>
  <c r="B24"/>
  <c r="D16"/>
  <c r="C26"/>
  <c r="I20"/>
  <c r="H11"/>
  <c r="H27"/>
  <c r="C14"/>
  <c r="D22"/>
  <c r="B14"/>
  <c r="E20"/>
  <c r="G25"/>
  <c r="F16"/>
  <c r="C10"/>
  <c r="F14"/>
  <c r="B26"/>
  <c r="H20"/>
  <c r="I26"/>
  <c r="D13"/>
  <c r="G26"/>
  <c r="H15"/>
  <c r="I23"/>
  <c r="D27"/>
  <c r="B21"/>
  <c r="G14"/>
  <c r="H22"/>
  <c r="H21"/>
  <c r="E14"/>
  <c r="H10"/>
  <c r="F21"/>
  <c r="H26"/>
  <c r="I15"/>
  <c r="C22"/>
  <c r="B13"/>
  <c r="D20"/>
  <c r="I12"/>
  <c r="I21"/>
  <c r="I27"/>
  <c r="G21"/>
  <c r="D14"/>
  <c r="B15"/>
  <c r="D12"/>
  <c r="B23"/>
  <c r="F26"/>
  <c r="C11"/>
  <c r="G24"/>
  <c r="F15"/>
  <c r="F24"/>
  <c r="H12"/>
  <c r="B27"/>
  <c r="I10"/>
  <c r="G17"/>
  <c r="G16"/>
  <c r="D26"/>
  <c r="C25"/>
  <c r="G20"/>
  <c r="H25"/>
  <c r="E26"/>
  <c r="H13"/>
  <c r="D25"/>
  <c r="D15"/>
  <c r="C15"/>
  <c r="E22"/>
  <c r="G10"/>
  <c r="H16"/>
  <c r="F27"/>
  <c r="I14"/>
  <c r="B22"/>
  <c r="E16"/>
  <c r="G23"/>
  <c r="I11"/>
  <c r="F22"/>
  <c r="B16"/>
  <c r="I16"/>
  <c r="F20"/>
  <c r="I24"/>
  <c r="E10"/>
  <c r="I13"/>
  <c r="F25"/>
  <c r="D17"/>
  <c r="E25"/>
  <c r="E15"/>
  <c r="B17"/>
  <c r="B25"/>
  <c r="E12"/>
  <c r="C13"/>
  <c r="H24"/>
  <c r="H14"/>
  <c r="G13"/>
  <c r="I17"/>
  <c r="F11"/>
  <c r="C12"/>
  <c r="C21"/>
  <c r="C20"/>
  <c r="C17"/>
</calcChain>
</file>

<file path=xl/sharedStrings.xml><?xml version="1.0" encoding="utf-8"?>
<sst xmlns="http://schemas.openxmlformats.org/spreadsheetml/2006/main" count="378" uniqueCount="163">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</sst>
</file>

<file path=xl/styles.xml><?xml version="1.0" encoding="utf-8"?>
<styleSheet xmlns="http://schemas.openxmlformats.org/spreadsheetml/2006/main">
  <numFmts count="3">
    <numFmt numFmtId="176" formatCode="0.0000"/>
    <numFmt numFmtId="177" formatCode="0.000"/>
    <numFmt numFmtId="178" formatCode="0.000E+00"/>
  </numFmts>
  <fonts count="13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CC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77" fontId="0" fillId="2" borderId="1" xfId="0" applyNumberFormat="1" applyFill="1" applyBorder="1"/>
    <xf numFmtId="177" fontId="0" fillId="3" borderId="3" xfId="0" applyNumberFormat="1" applyFill="1" applyBorder="1"/>
    <xf numFmtId="177" fontId="0" fillId="3" borderId="1" xfId="0" applyNumberFormat="1" applyFill="1" applyBorder="1"/>
    <xf numFmtId="177" fontId="0" fillId="0" borderId="0" xfId="0" applyNumberFormat="1"/>
    <xf numFmtId="2" fontId="0" fillId="0" borderId="0" xfId="0" applyNumberFormat="1"/>
    <xf numFmtId="177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8" fontId="0" fillId="2" borderId="1" xfId="0" applyNumberFormat="1" applyFill="1" applyBorder="1"/>
    <xf numFmtId="178" fontId="0" fillId="3" borderId="3" xfId="0" applyNumberFormat="1" applyFill="1" applyBorder="1"/>
    <xf numFmtId="178" fontId="0" fillId="0" borderId="0" xfId="0" applyNumberFormat="1"/>
    <xf numFmtId="177" fontId="11" fillId="3" borderId="1" xfId="0" applyNumberFormat="1" applyFont="1" applyFill="1" applyBorder="1"/>
    <xf numFmtId="0" fontId="0" fillId="4" borderId="1" xfId="0" applyFill="1" applyBorder="1" applyAlignment="1">
      <alignment vertical="center"/>
    </xf>
  </cellXfs>
  <cellStyles count="24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8" builtinId="9" hidden="1"/>
    <cellStyle name="已访问的超链接" xfId="160" builtinId="9" hidden="1"/>
    <cellStyle name="已访问的超链接" xfId="162" builtinId="9" hidden="1"/>
    <cellStyle name="已访问的超链接" xfId="164" builtinId="9" hidden="1"/>
    <cellStyle name="已访问的超链接" xfId="166" builtinId="9" hidden="1"/>
    <cellStyle name="已访问的超链接" xfId="168" builtinId="9" hidden="1"/>
    <cellStyle name="已访问的超链接" xfId="170" builtinId="9" hidden="1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8" builtinId="9" hidden="1"/>
    <cellStyle name="已访问的超链接" xfId="190" builtinId="9" hidden="1"/>
    <cellStyle name="已访问的超链接" xfId="192" builtinId="9" hidden="1"/>
    <cellStyle name="已访问的超链接" xfId="194" builtinId="9" hidden="1"/>
    <cellStyle name="已访问的超链接" xfId="196" builtinId="9" hidden="1"/>
    <cellStyle name="已访问的超链接" xfId="198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已访问的超链接" xfId="218" builtinId="9" hidden="1"/>
    <cellStyle name="已访问的超链接" xfId="220" builtinId="9" hidden="1"/>
    <cellStyle name="已访问的超链接" xfId="222" builtinId="9" hidden="1"/>
    <cellStyle name="已访问的超链接" xfId="224" builtinId="9" hidden="1"/>
    <cellStyle name="已访问的超链接" xfId="226" builtinId="9" hidden="1"/>
    <cellStyle name="已访问的超链接" xfId="228" builtinId="9" hidden="1"/>
    <cellStyle name="已访问的超链接" xfId="230" builtinId="9" hidden="1"/>
    <cellStyle name="已访问的超链接" xfId="232" builtinId="9" hidden="1"/>
    <cellStyle name="已访问的超链接" xfId="234" builtinId="9" hidden="1"/>
    <cellStyle name="已访问的超链接" xfId="236" builtinId="9" hidden="1"/>
    <cellStyle name="已访问的超链接" xfId="238" builtinId="9" hidden="1"/>
    <cellStyle name="已访问的超链接" xfId="240" builtinId="9" hidden="1"/>
  </cellStyles>
  <dxfs count="0"/>
  <tableStyles count="0" defaultTableStyle="TableStyleMedium9" defaultPivotStyle="PivotStyleMedium4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1.8852674434502215E-2</c:v>
                  </c:pt>
                  <c:pt idx="1">
                    <c:v>3.2583226768794185E-3</c:v>
                  </c:pt>
                  <c:pt idx="2">
                    <c:v>5.0076607978842497E-3</c:v>
                  </c:pt>
                  <c:pt idx="3">
                    <c:v>2.4262453846770472E-3</c:v>
                  </c:pt>
                  <c:pt idx="4">
                    <c:v>9.3229108472979991E-4</c:v>
                  </c:pt>
                  <c:pt idx="5">
                    <c:v>4.4999999999999863E-4</c:v>
                  </c:pt>
                  <c:pt idx="6">
                    <c:v>1.7339742404853273E-3</c:v>
                  </c:pt>
                  <c:pt idx="7">
                    <c:v>6.2716292407422698E-4</c:v>
                  </c:pt>
                  <c:pt idx="8">
                    <c:v>7.5938571665963583E-4</c:v>
                  </c:pt>
                  <c:pt idx="9">
                    <c:v>8.0415587212098684E-4</c:v>
                  </c:pt>
                  <c:pt idx="10">
                    <c:v>5.0332229568471689E-4</c:v>
                  </c:pt>
                  <c:pt idx="11">
                    <c:v>1.0661457061146324E-3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1.8852674434502215E-2</c:v>
                  </c:pt>
                  <c:pt idx="1">
                    <c:v>3.2583226768794185E-3</c:v>
                  </c:pt>
                  <c:pt idx="2">
                    <c:v>5.0076607978842497E-3</c:v>
                  </c:pt>
                  <c:pt idx="3">
                    <c:v>2.4262453846770472E-3</c:v>
                  </c:pt>
                  <c:pt idx="4">
                    <c:v>9.3229108472979991E-4</c:v>
                  </c:pt>
                  <c:pt idx="5">
                    <c:v>4.4999999999999863E-4</c:v>
                  </c:pt>
                  <c:pt idx="6">
                    <c:v>1.7339742404853273E-3</c:v>
                  </c:pt>
                  <c:pt idx="7">
                    <c:v>6.2716292407422698E-4</c:v>
                  </c:pt>
                  <c:pt idx="8">
                    <c:v>7.5938571665963583E-4</c:v>
                  </c:pt>
                  <c:pt idx="9">
                    <c:v>8.0415587212098684E-4</c:v>
                  </c:pt>
                  <c:pt idx="10">
                    <c:v>5.0332229568471689E-4</c:v>
                  </c:pt>
                  <c:pt idx="11">
                    <c:v>1.0661457061146324E-3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0.58135000000000003</c:v>
                </c:pt>
                <c:pt idx="1">
                  <c:v>0.33084999999999998</c:v>
                </c:pt>
                <c:pt idx="2">
                  <c:v>0.18804999999999997</c:v>
                </c:pt>
                <c:pt idx="3">
                  <c:v>0.115</c:v>
                </c:pt>
                <c:pt idx="4">
                  <c:v>7.8125E-2</c:v>
                </c:pt>
                <c:pt idx="5">
                  <c:v>5.8775000000000001E-2</c:v>
                </c:pt>
                <c:pt idx="6">
                  <c:v>0.05</c:v>
                </c:pt>
                <c:pt idx="7">
                  <c:v>4.4400000000000009E-2</c:v>
                </c:pt>
                <c:pt idx="8">
                  <c:v>4.1849999999999998E-2</c:v>
                </c:pt>
                <c:pt idx="9">
                  <c:v>4.0899999999999999E-2</c:v>
                </c:pt>
                <c:pt idx="10">
                  <c:v>3.9600000000000003E-2</c:v>
                </c:pt>
                <c:pt idx="11">
                  <c:v>3.925E-2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axId val="165021184"/>
        <c:axId val="165031936"/>
      </c:scatterChart>
      <c:valAx>
        <c:axId val="165021184"/>
        <c:scaling>
          <c:orientation val="minMax"/>
          <c:max val="250000000"/>
          <c:min val="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E+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5031936"/>
        <c:crosses val="autoZero"/>
        <c:crossBetween val="midCat"/>
      </c:valAx>
      <c:valAx>
        <c:axId val="165031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259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50211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12"/>
          <c:y val="4.2132012206608123E-2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0.58135000000000003</c:v>
                </c:pt>
                <c:pt idx="1">
                  <c:v>0.33084999999999998</c:v>
                </c:pt>
                <c:pt idx="2">
                  <c:v>0.18804999999999997</c:v>
                </c:pt>
                <c:pt idx="3">
                  <c:v>0.115</c:v>
                </c:pt>
                <c:pt idx="4">
                  <c:v>7.8125E-2</c:v>
                </c:pt>
                <c:pt idx="5">
                  <c:v>5.8775000000000001E-2</c:v>
                </c:pt>
                <c:pt idx="6">
                  <c:v>0.05</c:v>
                </c:pt>
                <c:pt idx="7">
                  <c:v>4.4400000000000009E-2</c:v>
                </c:pt>
                <c:pt idx="8">
                  <c:v>4.1849999999999998E-2</c:v>
                </c:pt>
                <c:pt idx="9">
                  <c:v>4.0899999999999999E-2</c:v>
                </c:pt>
                <c:pt idx="10">
                  <c:v>3.9600000000000003E-2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axId val="165043584"/>
        <c:axId val="238610304"/>
      </c:scatterChart>
      <c:valAx>
        <c:axId val="165043584"/>
        <c:scaling>
          <c:logBase val="10"/>
          <c:orientation val="minMax"/>
          <c:max val="300000000"/>
          <c:min val="1000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0E+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38610304"/>
        <c:crosses val="autoZero"/>
        <c:crossBetween val="midCat"/>
      </c:valAx>
      <c:valAx>
        <c:axId val="238610304"/>
        <c:scaling>
          <c:logBase val="10"/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259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5043584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1278.8192470660842</c:v>
                  </c:pt>
                  <c:pt idx="1">
                    <c:v>173.23851573288584</c:v>
                  </c:pt>
                  <c:pt idx="2">
                    <c:v>163.1142237819866</c:v>
                  </c:pt>
                  <c:pt idx="3">
                    <c:v>169.66904058588099</c:v>
                  </c:pt>
                  <c:pt idx="4">
                    <c:v>84.092706778491404</c:v>
                  </c:pt>
                  <c:pt idx="5">
                    <c:v>23.59908190304586</c:v>
                  </c:pt>
                  <c:pt idx="6">
                    <c:v>10.954451150103322</c:v>
                  </c:pt>
                  <c:pt idx="7">
                    <c:v>4.5734742446707477</c:v>
                  </c:pt>
                  <c:pt idx="8">
                    <c:v>3.8622100754188224</c:v>
                  </c:pt>
                  <c:pt idx="9">
                    <c:v>5.7373048260195016</c:v>
                  </c:pt>
                  <c:pt idx="10">
                    <c:v>3.0956959368344519</c:v>
                  </c:pt>
                  <c:pt idx="11">
                    <c:v>1.9148542155126762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1278.8192470660842</c:v>
                  </c:pt>
                  <c:pt idx="1">
                    <c:v>173.23851573288584</c:v>
                  </c:pt>
                  <c:pt idx="2">
                    <c:v>163.1142237819866</c:v>
                  </c:pt>
                  <c:pt idx="3">
                    <c:v>169.66904058588099</c:v>
                  </c:pt>
                  <c:pt idx="4">
                    <c:v>84.092706778491404</c:v>
                  </c:pt>
                  <c:pt idx="5">
                    <c:v>23.59908190304586</c:v>
                  </c:pt>
                  <c:pt idx="6">
                    <c:v>10.954451150103322</c:v>
                  </c:pt>
                  <c:pt idx="7">
                    <c:v>4.5734742446707477</c:v>
                  </c:pt>
                  <c:pt idx="8">
                    <c:v>3.8622100754188224</c:v>
                  </c:pt>
                  <c:pt idx="9">
                    <c:v>5.7373048260195016</c:v>
                  </c:pt>
                  <c:pt idx="10">
                    <c:v>3.0956959368344519</c:v>
                  </c:pt>
                  <c:pt idx="11">
                    <c:v>1.9148542155126762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33962</c:v>
                </c:pt>
                <c:pt idx="1">
                  <c:v>17370.75</c:v>
                </c:pt>
                <c:pt idx="2">
                  <c:v>8665.75</c:v>
                </c:pt>
                <c:pt idx="3">
                  <c:v>4728.25</c:v>
                </c:pt>
                <c:pt idx="4">
                  <c:v>2273.75</c:v>
                </c:pt>
                <c:pt idx="5">
                  <c:v>1101.75</c:v>
                </c:pt>
                <c:pt idx="6">
                  <c:v>579</c:v>
                </c:pt>
                <c:pt idx="7">
                  <c:v>293.25</c:v>
                </c:pt>
                <c:pt idx="8">
                  <c:v>148.25</c:v>
                </c:pt>
                <c:pt idx="9">
                  <c:v>86.75</c:v>
                </c:pt>
                <c:pt idx="10">
                  <c:v>51.75</c:v>
                </c:pt>
                <c:pt idx="11">
                  <c:v>18.5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axId val="167934976"/>
        <c:axId val="167957632"/>
      </c:scatterChart>
      <c:valAx>
        <c:axId val="167934976"/>
        <c:scaling>
          <c:orientation val="minMax"/>
          <c:max val="10"/>
          <c:min val="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7957632"/>
        <c:crosses val="autoZero"/>
        <c:crossBetween val="midCat"/>
      </c:valAx>
      <c:valAx>
        <c:axId val="167957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259"/>
            </c:manualLayout>
          </c:layout>
          <c:spPr>
            <a:noFill/>
            <a:ln w="25400">
              <a:noFill/>
            </a:ln>
          </c:spPr>
        </c:title>
        <c:numFmt formatCode="0.000E+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7934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12"/>
          <c:y val="4.2132012206608123E-2"/>
        </c:manualLayout>
      </c:layout>
      <c:spPr>
        <a:noFill/>
        <a:ln w="25400">
          <a:noFill/>
        </a:ln>
      </c:spPr>
    </c:title>
    <c:plotArea>
      <c:layout/>
      <c:scatterChart>
        <c:scatterStyle val="smoothMarker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33962</c:v>
                </c:pt>
                <c:pt idx="1">
                  <c:v>17370.75</c:v>
                </c:pt>
                <c:pt idx="2">
                  <c:v>8665.75</c:v>
                </c:pt>
                <c:pt idx="3">
                  <c:v>4728.25</c:v>
                </c:pt>
                <c:pt idx="4">
                  <c:v>2273.75</c:v>
                </c:pt>
                <c:pt idx="5">
                  <c:v>1101.75</c:v>
                </c:pt>
                <c:pt idx="6">
                  <c:v>579</c:v>
                </c:pt>
                <c:pt idx="7">
                  <c:v>293.25</c:v>
                </c:pt>
                <c:pt idx="8">
                  <c:v>148.25</c:v>
                </c:pt>
                <c:pt idx="9">
                  <c:v>86.75</c:v>
                </c:pt>
                <c:pt idx="10">
                  <c:v>51.75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axId val="168059648"/>
        <c:axId val="168061952"/>
      </c:scatterChart>
      <c:valAx>
        <c:axId val="168059648"/>
        <c:scaling>
          <c:logBase val="10"/>
          <c:orientation val="minMax"/>
          <c:max val="10"/>
          <c:min val="1.0000000000000011E-3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8061952"/>
        <c:crosses val="autoZero"/>
        <c:crossBetween val="midCat"/>
      </c:valAx>
      <c:valAx>
        <c:axId val="168061952"/>
        <c:scaling>
          <c:logBase val="10"/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259"/>
            </c:manualLayout>
          </c:layout>
          <c:spPr>
            <a:noFill/>
            <a:ln w="25400">
              <a:noFill/>
            </a:ln>
          </c:spPr>
        </c:title>
        <c:numFmt formatCode="0.000E+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6805964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B4" sqref="B4"/>
    </sheetView>
  </sheetViews>
  <sheetFormatPr defaultColWidth="8.85546875" defaultRowHeight="15"/>
  <cols>
    <col min="1" max="1" width="15.7109375" customWidth="1"/>
    <col min="2" max="2" width="10.28515625" customWidth="1"/>
  </cols>
  <sheetData>
    <row r="1" spans="1:7">
      <c r="B1" t="s">
        <v>158</v>
      </c>
      <c r="C1" t="s">
        <v>26</v>
      </c>
    </row>
    <row r="2" spans="1:7">
      <c r="A2" t="s">
        <v>0</v>
      </c>
      <c r="B2" s="21">
        <v>7.0599999999999996E-2</v>
      </c>
      <c r="C2" s="21">
        <v>4.2599999999999999E-2</v>
      </c>
      <c r="E2" s="10" t="s">
        <v>27</v>
      </c>
    </row>
    <row r="3" spans="1:7">
      <c r="A3" t="s">
        <v>1</v>
      </c>
      <c r="B3" s="21">
        <v>6.4299999999999996E-2</v>
      </c>
      <c r="C3" s="21">
        <v>3.8800000000000001E-2</v>
      </c>
      <c r="E3" s="10" t="s">
        <v>7</v>
      </c>
    </row>
    <row r="4" spans="1:7">
      <c r="A4" t="s">
        <v>2</v>
      </c>
      <c r="B4" s="21">
        <v>6.13E-2</v>
      </c>
      <c r="C4" s="21">
        <v>3.9399999999999998E-2</v>
      </c>
    </row>
    <row r="5" spans="1:7">
      <c r="A5" t="s">
        <v>3</v>
      </c>
      <c r="B5" s="21">
        <v>6.6100000000000006E-2</v>
      </c>
      <c r="C5" s="21">
        <v>3.9100000000000003E-2</v>
      </c>
    </row>
    <row r="6" spans="1:7">
      <c r="A6" t="s">
        <v>4</v>
      </c>
      <c r="B6" s="22">
        <f>AVERAGE(B2:B5)</f>
        <v>6.5574999999999994E-2</v>
      </c>
      <c r="C6" s="22">
        <f>AVERAGE(C2:C5)</f>
        <v>3.9974999999999997E-2</v>
      </c>
    </row>
    <row r="7" spans="1:7">
      <c r="A7" t="s">
        <v>5</v>
      </c>
      <c r="B7" s="23">
        <f>$B$6-$C$6</f>
        <v>2.5599999999999998E-2</v>
      </c>
      <c r="E7" s="6" t="s">
        <v>8</v>
      </c>
    </row>
    <row r="8" spans="1:7">
      <c r="A8" t="s">
        <v>6</v>
      </c>
      <c r="B8" s="31">
        <v>6.3E-2</v>
      </c>
      <c r="E8" s="17" t="s">
        <v>127</v>
      </c>
    </row>
    <row r="9" spans="1:7">
      <c r="A9" t="s">
        <v>19</v>
      </c>
      <c r="B9" s="23">
        <f>$B$8/$B$7</f>
        <v>2.4609375000000004</v>
      </c>
      <c r="E9" s="6" t="s">
        <v>9</v>
      </c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4"/>
      <c r="C14" s="4"/>
      <c r="D14" s="4"/>
      <c r="E14" s="4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</sheetData>
  <phoneticPr fontId="1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B2" sqref="B2"/>
    </sheetView>
  </sheetViews>
  <sheetFormatPr defaultColWidth="8.85546875" defaultRowHeight="15"/>
  <cols>
    <col min="1" max="1" width="17.42578125" customWidth="1"/>
    <col min="2" max="13" width="10.85546875" customWidth="1"/>
  </cols>
  <sheetData>
    <row r="1" spans="1:17">
      <c r="A1" t="s">
        <v>124</v>
      </c>
      <c r="B1" s="20">
        <f>T30/2</f>
        <v>235294117.64705887</v>
      </c>
      <c r="C1" s="20">
        <f>B1/2</f>
        <v>117647058.82352944</v>
      </c>
      <c r="D1" s="20">
        <f>C1/2</f>
        <v>58823529.411764719</v>
      </c>
      <c r="E1" s="20">
        <f>D1/2</f>
        <v>29411764.705882359</v>
      </c>
      <c r="F1" s="20">
        <f t="shared" ref="F1:L1" si="0">E1/2</f>
        <v>14705882.35294118</v>
      </c>
      <c r="G1" s="20">
        <f t="shared" si="0"/>
        <v>7352941.1764705898</v>
      </c>
      <c r="H1" s="20">
        <f t="shared" si="0"/>
        <v>3676470.5882352949</v>
      </c>
      <c r="I1" s="20">
        <f t="shared" si="0"/>
        <v>1838235.2941176475</v>
      </c>
      <c r="J1" s="20">
        <f t="shared" si="0"/>
        <v>919117.64705882373</v>
      </c>
      <c r="K1" s="20">
        <f t="shared" si="0"/>
        <v>459558.82352941186</v>
      </c>
      <c r="L1" s="20">
        <f t="shared" si="0"/>
        <v>229779.41176470593</v>
      </c>
      <c r="M1" s="2">
        <v>0</v>
      </c>
    </row>
    <row r="2" spans="1:17">
      <c r="A2" t="s">
        <v>0</v>
      </c>
      <c r="B2" s="21">
        <v>0.60660000000000003</v>
      </c>
      <c r="C2" s="21">
        <v>0.33450000000000002</v>
      </c>
      <c r="D2" s="21">
        <v>0.19059999999999999</v>
      </c>
      <c r="E2" s="21">
        <v>0.11600000000000001</v>
      </c>
      <c r="F2" s="21">
        <v>7.8899999999999998E-2</v>
      </c>
      <c r="G2" s="21">
        <v>5.8999999999999997E-2</v>
      </c>
      <c r="H2" s="21">
        <v>4.99E-2</v>
      </c>
      <c r="I2" s="21">
        <v>4.4900000000000002E-2</v>
      </c>
      <c r="J2" s="21">
        <v>4.1599999999999998E-2</v>
      </c>
      <c r="K2" s="21">
        <v>0.04</v>
      </c>
      <c r="L2" s="21">
        <v>3.9100000000000003E-2</v>
      </c>
      <c r="M2" s="21">
        <v>3.9300000000000002E-2</v>
      </c>
      <c r="O2" s="10" t="s">
        <v>125</v>
      </c>
    </row>
    <row r="3" spans="1:17">
      <c r="A3" t="s">
        <v>1</v>
      </c>
      <c r="B3" s="21">
        <v>0.5766</v>
      </c>
      <c r="C3" s="21">
        <v>0.3322</v>
      </c>
      <c r="D3" s="21">
        <v>0.18079999999999999</v>
      </c>
      <c r="E3" s="21">
        <v>0.1159</v>
      </c>
      <c r="F3" s="21">
        <v>7.7899999999999997E-2</v>
      </c>
      <c r="G3" s="21">
        <v>5.8400000000000001E-2</v>
      </c>
      <c r="H3" s="21">
        <v>4.9399999999999999E-2</v>
      </c>
      <c r="I3" s="21">
        <v>4.4900000000000002E-2</v>
      </c>
      <c r="J3" s="21">
        <v>4.2900000000000001E-2</v>
      </c>
      <c r="K3" s="21">
        <v>4.1799999999999997E-2</v>
      </c>
      <c r="L3" s="21">
        <v>3.95E-2</v>
      </c>
      <c r="M3" s="21">
        <v>3.8800000000000001E-2</v>
      </c>
      <c r="O3" s="10" t="s">
        <v>7</v>
      </c>
    </row>
    <row r="4" spans="1:17">
      <c r="A4" t="s">
        <v>2</v>
      </c>
      <c r="B4" s="21">
        <v>0.56120000000000003</v>
      </c>
      <c r="C4" s="21">
        <v>0.32690000000000002</v>
      </c>
      <c r="D4" s="21">
        <v>0.192</v>
      </c>
      <c r="E4" s="21">
        <v>0.1167</v>
      </c>
      <c r="F4" s="21">
        <v>7.8799999999999995E-2</v>
      </c>
      <c r="G4" s="21">
        <v>5.9299999999999999E-2</v>
      </c>
      <c r="H4" s="21">
        <v>5.2400000000000002E-2</v>
      </c>
      <c r="I4" s="21">
        <v>4.36E-2</v>
      </c>
      <c r="J4" s="21">
        <v>4.1799999999999997E-2</v>
      </c>
      <c r="K4" s="21">
        <v>4.1300000000000003E-2</v>
      </c>
      <c r="L4" s="21">
        <v>3.95E-2</v>
      </c>
      <c r="M4" s="21">
        <v>4.07E-2</v>
      </c>
    </row>
    <row r="5" spans="1:17">
      <c r="A5" t="s">
        <v>3</v>
      </c>
      <c r="B5" s="21">
        <v>0.58099999999999996</v>
      </c>
      <c r="C5" s="21">
        <v>0.32979999999999998</v>
      </c>
      <c r="D5" s="21">
        <v>0.1888</v>
      </c>
      <c r="E5" s="21">
        <v>0.1114</v>
      </c>
      <c r="F5" s="21">
        <v>7.6899999999999996E-2</v>
      </c>
      <c r="G5" s="21">
        <v>5.8400000000000001E-2</v>
      </c>
      <c r="H5" s="21">
        <v>4.8300000000000003E-2</v>
      </c>
      <c r="I5" s="21">
        <v>4.4200000000000003E-2</v>
      </c>
      <c r="J5" s="21">
        <v>4.1099999999999998E-2</v>
      </c>
      <c r="K5" s="21">
        <v>4.0500000000000001E-2</v>
      </c>
      <c r="L5" s="21">
        <v>4.0300000000000002E-2</v>
      </c>
      <c r="M5" s="21">
        <v>3.8199999999999998E-2</v>
      </c>
      <c r="O5" s="6"/>
    </row>
    <row r="6" spans="1:17">
      <c r="A6" t="s">
        <v>4</v>
      </c>
      <c r="B6" s="22">
        <f>AVERAGE(B2:B5)</f>
        <v>0.58135000000000003</v>
      </c>
      <c r="C6" s="22">
        <f t="shared" ref="C6:M6" si="1">AVERAGE(C2:C5)</f>
        <v>0.33084999999999998</v>
      </c>
      <c r="D6" s="22">
        <f t="shared" si="1"/>
        <v>0.18804999999999997</v>
      </c>
      <c r="E6" s="22">
        <f t="shared" si="1"/>
        <v>0.115</v>
      </c>
      <c r="F6" s="22">
        <f t="shared" si="1"/>
        <v>7.8125E-2</v>
      </c>
      <c r="G6" s="22">
        <f t="shared" si="1"/>
        <v>5.8775000000000001E-2</v>
      </c>
      <c r="H6" s="22">
        <f t="shared" si="1"/>
        <v>0.05</v>
      </c>
      <c r="I6" s="22">
        <f t="shared" si="1"/>
        <v>4.4400000000000009E-2</v>
      </c>
      <c r="J6" s="22">
        <f t="shared" si="1"/>
        <v>4.1849999999999998E-2</v>
      </c>
      <c r="K6" s="22">
        <f t="shared" si="1"/>
        <v>4.0899999999999999E-2</v>
      </c>
      <c r="L6" s="22">
        <f t="shared" si="1"/>
        <v>3.9600000000000003E-2</v>
      </c>
      <c r="M6" s="22">
        <f t="shared" si="1"/>
        <v>3.925E-2</v>
      </c>
    </row>
    <row r="7" spans="1:17">
      <c r="A7" t="s">
        <v>11</v>
      </c>
      <c r="B7" s="22">
        <f>STDEV(B2:B5)</f>
        <v>1.8852674434502215E-2</v>
      </c>
      <c r="C7" s="22">
        <f t="shared" ref="C7:M7" si="2">STDEV(C2:C5)</f>
        <v>3.2583226768794185E-3</v>
      </c>
      <c r="D7" s="22">
        <f t="shared" si="2"/>
        <v>5.0076607978842497E-3</v>
      </c>
      <c r="E7" s="22">
        <f t="shared" si="2"/>
        <v>2.4262453846770472E-3</v>
      </c>
      <c r="F7" s="22">
        <f t="shared" si="2"/>
        <v>9.3229108472979991E-4</v>
      </c>
      <c r="G7" s="22">
        <f t="shared" si="2"/>
        <v>4.4999999999999863E-4</v>
      </c>
      <c r="H7" s="22">
        <f t="shared" si="2"/>
        <v>1.7339742404853273E-3</v>
      </c>
      <c r="I7" s="22">
        <f t="shared" si="2"/>
        <v>6.2716292407422698E-4</v>
      </c>
      <c r="J7" s="22">
        <f t="shared" si="2"/>
        <v>7.5938571665963583E-4</v>
      </c>
      <c r="K7" s="22">
        <f t="shared" si="2"/>
        <v>8.0415587212098684E-4</v>
      </c>
      <c r="L7" s="22">
        <f t="shared" si="2"/>
        <v>5.0332229568471689E-4</v>
      </c>
      <c r="M7" s="22">
        <f t="shared" si="2"/>
        <v>1.0661457061146324E-3</v>
      </c>
    </row>
    <row r="8" spans="1:17">
      <c r="A8" t="s">
        <v>150</v>
      </c>
      <c r="B8" s="22">
        <f>B6-$M6</f>
        <v>0.54210000000000003</v>
      </c>
      <c r="C8" s="22">
        <f t="shared" ref="C8:L8" si="3">C6-$M6</f>
        <v>0.29159999999999997</v>
      </c>
      <c r="D8" s="22">
        <f t="shared" si="3"/>
        <v>0.14879999999999996</v>
      </c>
      <c r="E8" s="22">
        <f t="shared" si="3"/>
        <v>7.5750000000000012E-2</v>
      </c>
      <c r="F8" s="22">
        <f t="shared" si="3"/>
        <v>3.8875E-2</v>
      </c>
      <c r="G8" s="22">
        <f t="shared" si="3"/>
        <v>1.9525000000000001E-2</v>
      </c>
      <c r="H8" s="22">
        <f t="shared" si="3"/>
        <v>1.0750000000000003E-2</v>
      </c>
      <c r="I8" s="22">
        <f t="shared" si="3"/>
        <v>5.1500000000000087E-3</v>
      </c>
      <c r="J8" s="22">
        <f t="shared" si="3"/>
        <v>2.5999999999999981E-3</v>
      </c>
      <c r="K8" s="22">
        <f t="shared" si="3"/>
        <v>1.6499999999999987E-3</v>
      </c>
      <c r="L8" s="22">
        <f t="shared" si="3"/>
        <v>3.5000000000000309E-4</v>
      </c>
      <c r="M8" s="24"/>
    </row>
    <row r="12" spans="1:17">
      <c r="Q12" s="6" t="s">
        <v>13</v>
      </c>
    </row>
    <row r="13" spans="1:17">
      <c r="Q13" s="6" t="s">
        <v>14</v>
      </c>
    </row>
    <row r="14" spans="1:17">
      <c r="Q14" s="6" t="s">
        <v>15</v>
      </c>
    </row>
    <row r="15" spans="1:17">
      <c r="Q15" s="6" t="s">
        <v>16</v>
      </c>
    </row>
    <row r="16" spans="1:17">
      <c r="Q16" s="6" t="s">
        <v>17</v>
      </c>
    </row>
    <row r="21" spans="1:20">
      <c r="R21" s="16" t="s">
        <v>143</v>
      </c>
    </row>
    <row r="22" spans="1:20">
      <c r="R22" t="s">
        <v>142</v>
      </c>
      <c r="T22" s="5">
        <v>1200000000000</v>
      </c>
    </row>
    <row r="23" spans="1:20">
      <c r="R23" t="s">
        <v>144</v>
      </c>
      <c r="T23">
        <f>1.8</f>
        <v>1.8</v>
      </c>
    </row>
    <row r="24" spans="1:20">
      <c r="R24" t="s">
        <v>145</v>
      </c>
      <c r="T24" s="5">
        <f>0.55*T23*T22</f>
        <v>1188000000000.0002</v>
      </c>
    </row>
    <row r="25" spans="1:20">
      <c r="R25" t="s">
        <v>147</v>
      </c>
      <c r="T25">
        <v>2.5499999999999998</v>
      </c>
    </row>
    <row r="26" spans="1:20">
      <c r="R26" t="s">
        <v>146</v>
      </c>
      <c r="T26">
        <v>100</v>
      </c>
    </row>
    <row r="27" spans="1:20">
      <c r="A27" t="s">
        <v>126</v>
      </c>
      <c r="R27" t="s">
        <v>148</v>
      </c>
      <c r="T27">
        <f>T26*T25</f>
        <v>254.99999999999997</v>
      </c>
    </row>
    <row r="28" spans="1:20">
      <c r="A28" s="7" t="s">
        <v>124</v>
      </c>
      <c r="B28" s="20">
        <f>B1</f>
        <v>235294117.64705887</v>
      </c>
      <c r="C28" s="20">
        <f t="shared" ref="C28:L28" si="4">C1</f>
        <v>117647058.82352944</v>
      </c>
      <c r="D28" s="20">
        <f t="shared" si="4"/>
        <v>58823529.411764719</v>
      </c>
      <c r="E28" s="20">
        <f t="shared" si="4"/>
        <v>29411764.705882359</v>
      </c>
      <c r="F28" s="20">
        <f t="shared" si="4"/>
        <v>14705882.35294118</v>
      </c>
      <c r="G28" s="20">
        <f t="shared" si="4"/>
        <v>7352941.1764705898</v>
      </c>
      <c r="H28" s="20">
        <f t="shared" si="4"/>
        <v>3676470.5882352949</v>
      </c>
      <c r="I28" s="20">
        <f t="shared" si="4"/>
        <v>1838235.2941176475</v>
      </c>
      <c r="J28" s="20">
        <f t="shared" si="4"/>
        <v>919117.64705882373</v>
      </c>
      <c r="K28" s="20">
        <f t="shared" si="4"/>
        <v>459558.82352941186</v>
      </c>
      <c r="L28" s="20">
        <f t="shared" si="4"/>
        <v>229779.41176470593</v>
      </c>
      <c r="R28" t="s">
        <v>149</v>
      </c>
      <c r="T28" s="5">
        <f>T22/T27</f>
        <v>4705882352.9411774</v>
      </c>
    </row>
    <row r="29" spans="1:20">
      <c r="A29" t="s">
        <v>128</v>
      </c>
      <c r="B29" s="14">
        <f>IF(ISNUMBER(B8),B1/B8,"---")</f>
        <v>434041906.74609643</v>
      </c>
      <c r="C29" s="14">
        <f t="shared" ref="C29:L29" si="5">IF(ISNUMBER(C8),C1/C8,"---")</f>
        <v>403453562.49495697</v>
      </c>
      <c r="D29" s="14">
        <f t="shared" si="5"/>
        <v>395319418.08981675</v>
      </c>
      <c r="E29" s="14">
        <f t="shared" si="5"/>
        <v>388274121.52980006</v>
      </c>
      <c r="F29" s="14">
        <f t="shared" si="5"/>
        <v>378286362.776622</v>
      </c>
      <c r="G29" s="14">
        <f t="shared" si="5"/>
        <v>376591097.38645786</v>
      </c>
      <c r="H29" s="14">
        <f t="shared" si="5"/>
        <v>341997264.02188784</v>
      </c>
      <c r="I29" s="14">
        <f t="shared" si="5"/>
        <v>356938892.06167853</v>
      </c>
      <c r="J29" s="14">
        <f t="shared" si="5"/>
        <v>353506787.33031708</v>
      </c>
      <c r="K29" s="14">
        <f t="shared" si="5"/>
        <v>278520499.10873467</v>
      </c>
      <c r="L29" s="14">
        <f t="shared" si="5"/>
        <v>656512605.04201114</v>
      </c>
      <c r="R29" t="s">
        <v>159</v>
      </c>
      <c r="T29">
        <f>0.1</f>
        <v>0.1</v>
      </c>
    </row>
    <row r="30" spans="1:20">
      <c r="A30" t="s">
        <v>18</v>
      </c>
      <c r="B30" s="5"/>
      <c r="C30" s="14">
        <f>AVERAGE(C29:G29)</f>
        <v>388384912.45553076</v>
      </c>
      <c r="D30" s="5"/>
      <c r="E30" s="5"/>
      <c r="F30" s="5"/>
      <c r="G30" s="5"/>
      <c r="H30" s="5"/>
      <c r="I30" s="5"/>
      <c r="J30" s="5"/>
      <c r="K30" s="5"/>
      <c r="L30" s="5"/>
      <c r="R30" t="s">
        <v>160</v>
      </c>
      <c r="T30" s="5">
        <f>T28*T29</f>
        <v>470588235.29411775</v>
      </c>
    </row>
    <row r="31" spans="1:20">
      <c r="B31" s="5"/>
      <c r="C31" s="13" t="s">
        <v>22</v>
      </c>
      <c r="D31" s="5"/>
      <c r="E31" s="5"/>
      <c r="F31" s="5"/>
      <c r="G31" s="5"/>
      <c r="H31" s="5"/>
    </row>
    <row r="32" spans="1:20">
      <c r="B32" s="5"/>
      <c r="C32" s="13" t="s">
        <v>23</v>
      </c>
      <c r="D32" s="5"/>
      <c r="E32" s="5"/>
      <c r="F32" s="5"/>
      <c r="G32" s="5"/>
      <c r="H32" s="5"/>
    </row>
    <row r="33" spans="2:8">
      <c r="B33" s="5"/>
      <c r="C33" s="5"/>
      <c r="D33" s="5"/>
      <c r="E33" s="5"/>
      <c r="F33" s="5"/>
      <c r="G33" s="5"/>
      <c r="H33" s="5"/>
    </row>
    <row r="34" spans="2:8">
      <c r="B34" s="5"/>
      <c r="D34" s="5"/>
      <c r="E34" s="5"/>
      <c r="F34" s="5"/>
      <c r="G34" s="5"/>
      <c r="H34" s="5"/>
    </row>
  </sheetData>
  <phoneticPr fontId="12" type="noConversion"/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5"/>
  <sheetViews>
    <sheetView workbookViewId="0">
      <selection activeCell="N5" sqref="N5"/>
    </sheetView>
  </sheetViews>
  <sheetFormatPr defaultColWidth="8.85546875" defaultRowHeight="15"/>
  <cols>
    <col min="1" max="1" width="17.42578125" customWidth="1"/>
    <col min="2" max="13" width="10.85546875" customWidth="1"/>
  </cols>
  <sheetData>
    <row r="1" spans="1:17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6">
        <f t="shared" si="0"/>
        <v>0.3125</v>
      </c>
      <c r="H1" s="26">
        <f t="shared" si="0"/>
        <v>0.15625</v>
      </c>
      <c r="I1" s="26">
        <f t="shared" si="0"/>
        <v>7.8125E-2</v>
      </c>
      <c r="J1" s="26">
        <f t="shared" si="0"/>
        <v>3.90625E-2</v>
      </c>
      <c r="K1" s="27">
        <f t="shared" si="0"/>
        <v>1.953125E-2</v>
      </c>
      <c r="L1" s="27">
        <f t="shared" si="0"/>
        <v>9.765625E-3</v>
      </c>
      <c r="M1" s="2">
        <v>0</v>
      </c>
    </row>
    <row r="2" spans="1:17">
      <c r="A2" t="s">
        <v>0</v>
      </c>
      <c r="B2" s="28">
        <v>32618</v>
      </c>
      <c r="C2" s="28">
        <v>17516</v>
      </c>
      <c r="D2" s="28">
        <v>8909</v>
      </c>
      <c r="E2" s="28">
        <v>4739</v>
      </c>
      <c r="F2" s="28">
        <v>2383</v>
      </c>
      <c r="G2" s="28">
        <v>1123</v>
      </c>
      <c r="H2" s="28">
        <v>591</v>
      </c>
      <c r="I2" s="28">
        <v>298</v>
      </c>
      <c r="J2" s="28">
        <v>151</v>
      </c>
      <c r="K2" s="28">
        <v>90</v>
      </c>
      <c r="L2" s="28">
        <v>56</v>
      </c>
      <c r="M2" s="28">
        <v>18</v>
      </c>
      <c r="O2" s="10" t="s">
        <v>10</v>
      </c>
    </row>
    <row r="3" spans="1:17">
      <c r="A3" t="s">
        <v>1</v>
      </c>
      <c r="B3" s="28">
        <v>35632</v>
      </c>
      <c r="C3" s="28">
        <v>17132</v>
      </c>
      <c r="D3" s="28">
        <v>8590</v>
      </c>
      <c r="E3" s="28">
        <v>4964</v>
      </c>
      <c r="F3" s="28">
        <v>2196</v>
      </c>
      <c r="G3" s="28">
        <v>1068</v>
      </c>
      <c r="H3" s="28">
        <v>585</v>
      </c>
      <c r="I3" s="28">
        <v>296</v>
      </c>
      <c r="J3" s="28">
        <v>144</v>
      </c>
      <c r="K3" s="28">
        <v>92</v>
      </c>
      <c r="L3" s="28">
        <v>52</v>
      </c>
      <c r="M3" s="28">
        <v>20</v>
      </c>
      <c r="O3" s="10" t="s">
        <v>7</v>
      </c>
    </row>
    <row r="4" spans="1:17">
      <c r="A4" t="s">
        <v>2</v>
      </c>
      <c r="B4" s="28">
        <v>34158</v>
      </c>
      <c r="C4" s="28">
        <v>17356</v>
      </c>
      <c r="D4" s="28">
        <v>8603</v>
      </c>
      <c r="E4" s="28">
        <v>4593</v>
      </c>
      <c r="F4" s="28">
        <v>2295</v>
      </c>
      <c r="G4" s="28">
        <v>1107</v>
      </c>
      <c r="H4" s="28">
        <v>573</v>
      </c>
      <c r="I4" s="28">
        <v>291</v>
      </c>
      <c r="J4" s="28">
        <v>152</v>
      </c>
      <c r="K4" s="28">
        <v>86</v>
      </c>
      <c r="L4" s="28">
        <v>49</v>
      </c>
      <c r="M4" s="28">
        <v>20</v>
      </c>
    </row>
    <row r="5" spans="1:17">
      <c r="A5" t="s">
        <v>3</v>
      </c>
      <c r="B5" s="28">
        <v>33440</v>
      </c>
      <c r="C5" s="28">
        <v>17479</v>
      </c>
      <c r="D5" s="28">
        <v>8561</v>
      </c>
      <c r="E5" s="28">
        <v>4617</v>
      </c>
      <c r="F5" s="28">
        <v>2221</v>
      </c>
      <c r="G5" s="28">
        <v>1109</v>
      </c>
      <c r="H5" s="28">
        <v>567</v>
      </c>
      <c r="I5" s="28">
        <v>288</v>
      </c>
      <c r="J5" s="28">
        <v>146</v>
      </c>
      <c r="K5" s="28">
        <v>79</v>
      </c>
      <c r="L5" s="28">
        <v>50</v>
      </c>
      <c r="M5" s="28">
        <v>16</v>
      </c>
      <c r="O5" s="6" t="s">
        <v>12</v>
      </c>
    </row>
    <row r="6" spans="1:17">
      <c r="A6" t="s">
        <v>4</v>
      </c>
      <c r="B6" s="29">
        <f>AVERAGE(B2:B5)</f>
        <v>33962</v>
      </c>
      <c r="C6" s="29">
        <f t="shared" ref="C6:M6" si="1">AVERAGE(C2:C5)</f>
        <v>17370.75</v>
      </c>
      <c r="D6" s="29">
        <f t="shared" si="1"/>
        <v>8665.75</v>
      </c>
      <c r="E6" s="29">
        <f t="shared" si="1"/>
        <v>4728.25</v>
      </c>
      <c r="F6" s="29">
        <f t="shared" si="1"/>
        <v>2273.75</v>
      </c>
      <c r="G6" s="29">
        <f t="shared" si="1"/>
        <v>1101.75</v>
      </c>
      <c r="H6" s="29">
        <f t="shared" si="1"/>
        <v>579</v>
      </c>
      <c r="I6" s="29">
        <f t="shared" si="1"/>
        <v>293.25</v>
      </c>
      <c r="J6" s="29">
        <f t="shared" si="1"/>
        <v>148.25</v>
      </c>
      <c r="K6" s="29">
        <f t="shared" si="1"/>
        <v>86.75</v>
      </c>
      <c r="L6" s="29">
        <f t="shared" si="1"/>
        <v>51.75</v>
      </c>
      <c r="M6" s="29">
        <f t="shared" si="1"/>
        <v>18.5</v>
      </c>
    </row>
    <row r="7" spans="1:17">
      <c r="A7" t="s">
        <v>11</v>
      </c>
      <c r="B7" s="29">
        <f>STDEV(B2:B5)</f>
        <v>1278.8192470660842</v>
      </c>
      <c r="C7" s="29">
        <f t="shared" ref="C7:M7" si="2">STDEV(C2:C5)</f>
        <v>173.23851573288584</v>
      </c>
      <c r="D7" s="29">
        <f t="shared" si="2"/>
        <v>163.1142237819866</v>
      </c>
      <c r="E7" s="29">
        <f t="shared" si="2"/>
        <v>169.66904058588099</v>
      </c>
      <c r="F7" s="29">
        <f t="shared" si="2"/>
        <v>84.092706778491404</v>
      </c>
      <c r="G7" s="29">
        <f t="shared" si="2"/>
        <v>23.59908190304586</v>
      </c>
      <c r="H7" s="29">
        <f t="shared" si="2"/>
        <v>10.954451150103322</v>
      </c>
      <c r="I7" s="29">
        <f t="shared" si="2"/>
        <v>4.5734742446707477</v>
      </c>
      <c r="J7" s="29">
        <f t="shared" si="2"/>
        <v>3.8622100754188224</v>
      </c>
      <c r="K7" s="29">
        <f t="shared" si="2"/>
        <v>5.7373048260195016</v>
      </c>
      <c r="L7" s="29">
        <f t="shared" si="2"/>
        <v>3.0956959368344519</v>
      </c>
      <c r="M7" s="29">
        <f t="shared" si="2"/>
        <v>1.9148542155126762</v>
      </c>
    </row>
    <row r="8" spans="1:17">
      <c r="A8" t="s">
        <v>150</v>
      </c>
      <c r="B8" s="29">
        <f>B6-$M6</f>
        <v>33943.5</v>
      </c>
      <c r="C8" s="29">
        <f t="shared" ref="C8:L8" si="3">C6-$M6</f>
        <v>17352.25</v>
      </c>
      <c r="D8" s="29">
        <f t="shared" si="3"/>
        <v>8647.25</v>
      </c>
      <c r="E8" s="29">
        <f t="shared" si="3"/>
        <v>4709.75</v>
      </c>
      <c r="F8" s="29">
        <f t="shared" si="3"/>
        <v>2255.25</v>
      </c>
      <c r="G8" s="29">
        <f t="shared" si="3"/>
        <v>1083.25</v>
      </c>
      <c r="H8" s="29">
        <f t="shared" si="3"/>
        <v>560.5</v>
      </c>
      <c r="I8" s="29">
        <f t="shared" si="3"/>
        <v>274.75</v>
      </c>
      <c r="J8" s="29">
        <f t="shared" si="3"/>
        <v>129.75</v>
      </c>
      <c r="K8" s="29">
        <f t="shared" si="3"/>
        <v>68.25</v>
      </c>
      <c r="L8" s="29">
        <f t="shared" si="3"/>
        <v>33.25</v>
      </c>
      <c r="M8" s="30"/>
    </row>
    <row r="12" spans="1:17">
      <c r="Q12" s="6" t="s">
        <v>13</v>
      </c>
    </row>
    <row r="13" spans="1:17">
      <c r="Q13" s="6" t="s">
        <v>14</v>
      </c>
    </row>
    <row r="14" spans="1:17">
      <c r="Q14" s="6" t="s">
        <v>15</v>
      </c>
    </row>
    <row r="15" spans="1:17">
      <c r="Q15" s="6" t="s">
        <v>16</v>
      </c>
    </row>
    <row r="16" spans="1:17">
      <c r="Q16" s="6" t="s">
        <v>17</v>
      </c>
    </row>
    <row r="21" spans="1:20">
      <c r="R21" s="16" t="s">
        <v>156</v>
      </c>
    </row>
    <row r="22" spans="1:20">
      <c r="R22" t="s">
        <v>152</v>
      </c>
      <c r="T22" s="5">
        <f>B1*0.000001</f>
        <v>9.9999999999999991E-6</v>
      </c>
    </row>
    <row r="23" spans="1:20">
      <c r="R23" t="s">
        <v>153</v>
      </c>
      <c r="T23" s="5">
        <v>6.0221409000000001E+23</v>
      </c>
    </row>
    <row r="24" spans="1:20">
      <c r="R24" t="s">
        <v>154</v>
      </c>
      <c r="T24" s="5">
        <f>0.0001</f>
        <v>1E-4</v>
      </c>
    </row>
    <row r="25" spans="1:20">
      <c r="R25" t="s">
        <v>155</v>
      </c>
      <c r="T25" s="5">
        <f>T22*T23*T24</f>
        <v>602214090000000</v>
      </c>
    </row>
    <row r="26" spans="1:20">
      <c r="R26" t="s">
        <v>157</v>
      </c>
      <c r="T26" s="5">
        <f>T25/(T24*1000000)</f>
        <v>6022140900000</v>
      </c>
    </row>
    <row r="27" spans="1:20">
      <c r="A27" s="7" t="s">
        <v>134</v>
      </c>
      <c r="T27" s="5"/>
    </row>
    <row r="28" spans="1:20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>
      <c r="A29" t="s">
        <v>161</v>
      </c>
      <c r="B29" s="14">
        <f>IF(ISNUMBER(B8),B1/B8,"---")</f>
        <v>2.9460721493069364E-4</v>
      </c>
      <c r="C29" s="14">
        <f t="shared" ref="C29:L29" si="5">IF(ISNUMBER(C8),C1/C8,"---")</f>
        <v>2.8814707026466311E-4</v>
      </c>
      <c r="D29" s="14">
        <f t="shared" si="5"/>
        <v>2.8910925438723292E-4</v>
      </c>
      <c r="E29" s="14">
        <f t="shared" si="5"/>
        <v>2.654068687297627E-4</v>
      </c>
      <c r="F29" s="14">
        <f t="shared" si="5"/>
        <v>2.7713113845471678E-4</v>
      </c>
      <c r="G29" s="14">
        <f t="shared" si="5"/>
        <v>2.8848372951765518E-4</v>
      </c>
      <c r="H29" s="14">
        <f t="shared" si="5"/>
        <v>2.7876895628902766E-4</v>
      </c>
      <c r="I29" s="14">
        <f t="shared" si="5"/>
        <v>2.8434940855323018E-4</v>
      </c>
      <c r="J29" s="14">
        <f t="shared" si="5"/>
        <v>3.0105973025048167E-4</v>
      </c>
      <c r="K29" s="14">
        <f t="shared" si="5"/>
        <v>2.8617216117216119E-4</v>
      </c>
      <c r="L29" s="14">
        <f t="shared" si="5"/>
        <v>2.9370300751879698E-4</v>
      </c>
    </row>
    <row r="30" spans="1:20">
      <c r="A30" t="s">
        <v>135</v>
      </c>
      <c r="B30" s="5"/>
      <c r="C30" s="14">
        <f>AVERAGE(C29:G29)</f>
        <v>2.8165561227080617E-4</v>
      </c>
      <c r="D30" s="5"/>
      <c r="E30" s="5"/>
      <c r="F30" s="5"/>
      <c r="G30" s="5"/>
      <c r="H30" s="5"/>
      <c r="I30" s="5"/>
      <c r="J30" s="5"/>
      <c r="K30" s="5"/>
      <c r="L30" s="5"/>
    </row>
    <row r="31" spans="1:20">
      <c r="A31" t="s">
        <v>141</v>
      </c>
      <c r="B31" s="25"/>
      <c r="C31" s="14">
        <f>C30 * T26</f>
        <v>1696169782.3705637</v>
      </c>
      <c r="D31" s="25"/>
      <c r="E31" s="25"/>
      <c r="F31" s="25"/>
      <c r="G31" s="25"/>
      <c r="H31" s="25"/>
      <c r="I31" s="25"/>
      <c r="J31" s="25"/>
      <c r="K31" s="25"/>
      <c r="L31" s="25"/>
    </row>
    <row r="32" spans="1:20">
      <c r="B32" s="5"/>
      <c r="C32" s="13" t="s">
        <v>22</v>
      </c>
      <c r="D32" s="5"/>
      <c r="E32" s="5"/>
      <c r="F32" s="5"/>
      <c r="G32" s="5"/>
      <c r="H32" s="5"/>
    </row>
    <row r="33" spans="2:8">
      <c r="B33" s="5"/>
      <c r="C33" s="13" t="s">
        <v>23</v>
      </c>
      <c r="D33" s="5"/>
      <c r="E33" s="5"/>
      <c r="F33" s="5"/>
      <c r="G33" s="5"/>
      <c r="H33" s="5"/>
    </row>
    <row r="34" spans="2:8">
      <c r="B34" s="5"/>
      <c r="C34" s="5"/>
      <c r="D34" s="5"/>
      <c r="E34" s="5"/>
      <c r="F34" s="5"/>
      <c r="G34" s="5"/>
      <c r="H34" s="5"/>
    </row>
    <row r="35" spans="2:8">
      <c r="B35" s="5"/>
      <c r="D35" s="5"/>
      <c r="E35" s="5"/>
      <c r="F35" s="5"/>
      <c r="G35" s="5"/>
      <c r="H35" s="5"/>
    </row>
  </sheetData>
  <phoneticPr fontId="12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U35"/>
  <sheetViews>
    <sheetView tabSelected="1" topLeftCell="D4" workbookViewId="0">
      <selection activeCell="O19" sqref="O19"/>
    </sheetView>
  </sheetViews>
  <sheetFormatPr defaultColWidth="11.42578125" defaultRowHeight="15"/>
  <cols>
    <col min="1" max="1" width="17.140625" customWidth="1"/>
    <col min="2" max="10" width="9.85546875" customWidth="1"/>
    <col min="11" max="11" width="6.140625" customWidth="1"/>
    <col min="12" max="12" width="17.140625" customWidth="1"/>
    <col min="13" max="21" width="9.85546875" customWidth="1"/>
  </cols>
  <sheetData>
    <row r="1" spans="1:21" ht="18.75">
      <c r="A1" s="12" t="s">
        <v>28</v>
      </c>
      <c r="C1" s="10" t="s">
        <v>29</v>
      </c>
    </row>
    <row r="2" spans="1:21">
      <c r="C2" s="10" t="s">
        <v>35</v>
      </c>
    </row>
    <row r="3" spans="1:21">
      <c r="C3" s="10" t="s">
        <v>30</v>
      </c>
    </row>
    <row r="5" spans="1:21" ht="15.75">
      <c r="A5" s="18" t="s">
        <v>49</v>
      </c>
      <c r="L5" s="18" t="s">
        <v>50</v>
      </c>
    </row>
    <row r="6" spans="1:21">
      <c r="A6" s="16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6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21">
      <c r="A7" t="s">
        <v>31</v>
      </c>
      <c r="B7" s="32">
        <v>2113</v>
      </c>
      <c r="C7" s="32">
        <v>9231</v>
      </c>
      <c r="D7" s="32">
        <v>31845</v>
      </c>
      <c r="E7" s="32">
        <v>13264</v>
      </c>
      <c r="F7" s="32">
        <v>2259</v>
      </c>
      <c r="G7" s="32">
        <v>3856</v>
      </c>
      <c r="H7" s="32">
        <v>19674</v>
      </c>
      <c r="I7" s="32">
        <v>9973</v>
      </c>
      <c r="J7" s="32">
        <v>2858</v>
      </c>
      <c r="L7" t="s">
        <v>31</v>
      </c>
      <c r="M7" s="32">
        <v>6.5300002694129944E-2</v>
      </c>
      <c r="N7" s="32">
        <v>6.759999692440033E-2</v>
      </c>
      <c r="O7" s="32">
        <v>6.6500000655651093E-2</v>
      </c>
      <c r="P7" s="32">
        <v>6.2399998307228088E-2</v>
      </c>
      <c r="Q7" s="32">
        <v>5.9000000357627869E-2</v>
      </c>
      <c r="R7" s="32">
        <v>6.379999965429306E-2</v>
      </c>
      <c r="S7" s="32">
        <v>7.2099998593330383E-2</v>
      </c>
      <c r="T7" s="32">
        <v>6.5099999308586121E-2</v>
      </c>
      <c r="U7" s="32">
        <v>4.479999840259552E-2</v>
      </c>
    </row>
    <row r="8" spans="1:21">
      <c r="A8" t="s">
        <v>34</v>
      </c>
      <c r="B8" s="32">
        <v>2072</v>
      </c>
      <c r="C8" s="32">
        <v>8910</v>
      </c>
      <c r="D8" s="32">
        <v>32662</v>
      </c>
      <c r="E8" s="32">
        <v>14849</v>
      </c>
      <c r="F8" s="32">
        <v>2445</v>
      </c>
      <c r="G8" s="32">
        <v>4182</v>
      </c>
      <c r="H8" s="32">
        <v>19433</v>
      </c>
      <c r="I8" s="32">
        <v>10594</v>
      </c>
      <c r="J8" s="32">
        <v>3630</v>
      </c>
      <c r="L8" t="s">
        <v>34</v>
      </c>
      <c r="M8" s="32">
        <v>6.379999965429306E-2</v>
      </c>
      <c r="N8" s="32">
        <v>6.5600000321865082E-2</v>
      </c>
      <c r="O8" s="32">
        <v>6.5999999642372131E-2</v>
      </c>
      <c r="P8" s="32">
        <v>6.1500001698732376E-2</v>
      </c>
      <c r="Q8" s="32">
        <v>5.950000137090683E-2</v>
      </c>
      <c r="R8" s="32">
        <v>6.5300002694129944E-2</v>
      </c>
      <c r="S8" s="32">
        <v>7.2200000286102295E-2</v>
      </c>
      <c r="T8" s="32">
        <v>6.7000001668930054E-2</v>
      </c>
      <c r="U8" s="32">
        <v>4.4700000435113907E-2</v>
      </c>
    </row>
    <row r="9" spans="1:21">
      <c r="A9" t="s">
        <v>33</v>
      </c>
      <c r="B9" s="32">
        <v>2324</v>
      </c>
      <c r="C9" s="32">
        <v>9351</v>
      </c>
      <c r="D9" s="32">
        <v>33731</v>
      </c>
      <c r="E9" s="32">
        <v>14300</v>
      </c>
      <c r="F9" s="32">
        <v>2558</v>
      </c>
      <c r="G9" s="32">
        <v>4528</v>
      </c>
      <c r="H9" s="32">
        <v>20045</v>
      </c>
      <c r="I9" s="32">
        <v>10287</v>
      </c>
      <c r="J9" s="32">
        <v>3172</v>
      </c>
      <c r="L9" t="s">
        <v>33</v>
      </c>
      <c r="M9" s="32">
        <v>6.3900001347064972E-2</v>
      </c>
      <c r="N9" s="32">
        <v>6.7800000309944153E-2</v>
      </c>
      <c r="O9" s="32">
        <v>6.6600002348423004E-2</v>
      </c>
      <c r="P9" s="32">
        <v>6.210000067949295E-2</v>
      </c>
      <c r="Q9" s="32">
        <v>6.1500001698732376E-2</v>
      </c>
      <c r="R9" s="32">
        <v>6.5600000321865082E-2</v>
      </c>
      <c r="S9" s="32">
        <v>7.3399998247623444E-2</v>
      </c>
      <c r="T9" s="32">
        <v>6.6899999976158142E-2</v>
      </c>
      <c r="U9" s="32">
        <v>4.5400001108646393E-2</v>
      </c>
    </row>
    <row r="10" spans="1:21">
      <c r="A10" t="s">
        <v>32</v>
      </c>
      <c r="B10" s="32">
        <v>2888</v>
      </c>
      <c r="C10" s="32">
        <v>8886</v>
      </c>
      <c r="D10" s="32">
        <v>33237</v>
      </c>
      <c r="E10" s="32">
        <v>14838</v>
      </c>
      <c r="F10" s="32">
        <v>2151</v>
      </c>
      <c r="G10" s="32">
        <v>4234</v>
      </c>
      <c r="H10" s="32">
        <v>19482</v>
      </c>
      <c r="I10" s="32">
        <v>11261</v>
      </c>
      <c r="J10" s="32">
        <v>3098</v>
      </c>
      <c r="L10" t="s">
        <v>32</v>
      </c>
      <c r="M10" s="32">
        <v>6.5700002014636993E-2</v>
      </c>
      <c r="N10" s="32">
        <v>6.6200003027915955E-2</v>
      </c>
      <c r="O10" s="32">
        <v>6.6299997270107269E-2</v>
      </c>
      <c r="P10" s="32">
        <v>6.1400000005960464E-2</v>
      </c>
      <c r="Q10" s="32">
        <v>6.0499999672174454E-2</v>
      </c>
      <c r="R10" s="32">
        <v>6.5300002694129944E-2</v>
      </c>
      <c r="S10" s="32">
        <v>7.2300001978874207E-2</v>
      </c>
      <c r="T10" s="32">
        <v>6.7699998617172241E-2</v>
      </c>
      <c r="U10" s="32">
        <v>4.5299999415874481E-2</v>
      </c>
    </row>
    <row r="11" spans="1:21">
      <c r="A11" t="s">
        <v>36</v>
      </c>
      <c r="B11" s="32">
        <v>2599</v>
      </c>
      <c r="C11" s="32">
        <v>8632</v>
      </c>
      <c r="D11" s="32">
        <v>33617</v>
      </c>
      <c r="E11" s="32">
        <v>14325</v>
      </c>
      <c r="F11" s="32">
        <v>2573</v>
      </c>
      <c r="G11" s="32">
        <v>3960</v>
      </c>
      <c r="H11" s="32">
        <v>20151</v>
      </c>
      <c r="I11" s="32">
        <v>10633</v>
      </c>
      <c r="J11" s="32">
        <v>2987</v>
      </c>
      <c r="L11" t="s">
        <v>36</v>
      </c>
      <c r="M11" s="32">
        <v>6.419999897480011E-2</v>
      </c>
      <c r="N11" s="32">
        <v>6.5999999642372131E-2</v>
      </c>
      <c r="O11" s="32">
        <v>6.6500000655651093E-2</v>
      </c>
      <c r="P11" s="32">
        <v>6.120000034570694E-2</v>
      </c>
      <c r="Q11" s="32">
        <v>6.0600001364946365E-2</v>
      </c>
      <c r="R11" s="32">
        <v>6.6600002348423004E-2</v>
      </c>
      <c r="S11" s="32">
        <v>7.3799997568130493E-2</v>
      </c>
      <c r="T11" s="32">
        <v>6.7900002002716064E-2</v>
      </c>
      <c r="U11" s="32">
        <v>4.5899998396635056E-2</v>
      </c>
    </row>
    <row r="12" spans="1:21">
      <c r="A12" t="s">
        <v>37</v>
      </c>
      <c r="B12" s="32">
        <v>2627</v>
      </c>
      <c r="C12" s="32">
        <v>9006</v>
      </c>
      <c r="D12" s="32">
        <v>31927</v>
      </c>
      <c r="E12" s="32">
        <v>15516</v>
      </c>
      <c r="F12" s="32">
        <v>2571</v>
      </c>
      <c r="G12" s="32">
        <v>3443</v>
      </c>
      <c r="H12" s="32">
        <v>20017</v>
      </c>
      <c r="I12" s="32">
        <v>11206</v>
      </c>
      <c r="J12" s="32">
        <v>2884</v>
      </c>
      <c r="L12" t="s">
        <v>37</v>
      </c>
      <c r="M12" s="32">
        <v>6.4800001680850983E-2</v>
      </c>
      <c r="N12" s="32">
        <v>6.8099997937679291E-2</v>
      </c>
      <c r="O12" s="32">
        <v>6.5700002014636993E-2</v>
      </c>
      <c r="P12" s="32">
        <v>6.1599999666213989E-2</v>
      </c>
      <c r="Q12" s="32">
        <v>5.9700001031160355E-2</v>
      </c>
      <c r="R12" s="32">
        <v>6.5700002014636993E-2</v>
      </c>
      <c r="S12" s="32">
        <v>7.2700001299381256E-2</v>
      </c>
      <c r="T12" s="32">
        <v>6.7699998617172241E-2</v>
      </c>
      <c r="U12" s="32">
        <v>4.5400001108646393E-2</v>
      </c>
    </row>
    <row r="13" spans="1:21">
      <c r="A13" t="s">
        <v>38</v>
      </c>
      <c r="B13" s="32">
        <v>2624</v>
      </c>
      <c r="C13" s="32">
        <v>9907</v>
      </c>
      <c r="D13" s="32">
        <v>34167</v>
      </c>
      <c r="E13" s="32">
        <v>14884</v>
      </c>
      <c r="F13" s="32">
        <v>2804</v>
      </c>
      <c r="G13" s="32">
        <v>3719</v>
      </c>
      <c r="H13" s="32">
        <v>20716</v>
      </c>
      <c r="I13" s="32">
        <v>11371</v>
      </c>
      <c r="J13" s="32">
        <v>3118</v>
      </c>
      <c r="L13" t="s">
        <v>38</v>
      </c>
      <c r="M13" s="32">
        <v>6.4300000667572021E-2</v>
      </c>
      <c r="N13" s="32">
        <v>6.589999794960022E-2</v>
      </c>
      <c r="O13" s="32">
        <v>6.7100003361701965E-2</v>
      </c>
      <c r="P13" s="32">
        <v>6.1099998652935028E-2</v>
      </c>
      <c r="Q13" s="32">
        <v>6.0300000011920929E-2</v>
      </c>
      <c r="R13" s="32">
        <v>6.6899999976158142E-2</v>
      </c>
      <c r="S13" s="32">
        <v>7.3100000619888306E-2</v>
      </c>
      <c r="T13" s="32">
        <v>6.8000003695487976E-2</v>
      </c>
      <c r="U13" s="32">
        <v>4.5600000768899918E-2</v>
      </c>
    </row>
    <row r="14" spans="1:21">
      <c r="A14" t="s">
        <v>39</v>
      </c>
      <c r="B14" s="32">
        <v>3464</v>
      </c>
      <c r="C14" s="32">
        <v>9843</v>
      </c>
      <c r="D14" s="32">
        <v>34571</v>
      </c>
      <c r="E14" s="32">
        <v>14687</v>
      </c>
      <c r="F14" s="32">
        <v>2632</v>
      </c>
      <c r="G14" s="32">
        <v>4306</v>
      </c>
      <c r="H14" s="32">
        <v>20413</v>
      </c>
      <c r="I14" s="32">
        <v>11647</v>
      </c>
      <c r="J14" s="32">
        <v>3195</v>
      </c>
      <c r="L14" t="s">
        <v>39</v>
      </c>
      <c r="M14" s="32">
        <v>6.6600002348423004E-2</v>
      </c>
      <c r="N14" s="32">
        <v>6.5700002014636993E-2</v>
      </c>
      <c r="O14" s="32">
        <v>6.6200003027915955E-2</v>
      </c>
      <c r="P14" s="32">
        <v>6.1099998652935028E-2</v>
      </c>
      <c r="Q14" s="32">
        <v>5.9799998998641968E-2</v>
      </c>
      <c r="R14" s="32">
        <v>6.4599998295307159E-2</v>
      </c>
      <c r="S14" s="32">
        <v>7.1599997580051422E-2</v>
      </c>
      <c r="T14" s="32">
        <v>6.8400003015995026E-2</v>
      </c>
      <c r="U14" s="32">
        <v>4.7699999064207077E-2</v>
      </c>
    </row>
    <row r="16" spans="1:21">
      <c r="A16" s="16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6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1">
      <c r="A17" t="s">
        <v>31</v>
      </c>
      <c r="B17" s="32">
        <v>1061</v>
      </c>
      <c r="C17" s="32">
        <v>18180</v>
      </c>
      <c r="D17" s="32">
        <v>28828</v>
      </c>
      <c r="E17" s="32">
        <v>26909</v>
      </c>
      <c r="F17" s="32">
        <v>2083</v>
      </c>
      <c r="G17" s="32">
        <v>31137</v>
      </c>
      <c r="H17" s="32">
        <v>9895</v>
      </c>
      <c r="I17" s="32">
        <v>13112</v>
      </c>
      <c r="J17" s="32">
        <v>3536</v>
      </c>
      <c r="L17" t="s">
        <v>31</v>
      </c>
      <c r="M17" s="32">
        <v>0.21520000696182251</v>
      </c>
      <c r="N17" s="32">
        <v>0.20739999413490295</v>
      </c>
      <c r="O17" s="32">
        <v>0.18260000646114349</v>
      </c>
      <c r="P17" s="32">
        <v>0.19099999964237213</v>
      </c>
      <c r="Q17" s="32">
        <v>0.20649999380111694</v>
      </c>
      <c r="R17" s="32">
        <v>0.20819999277591705</v>
      </c>
      <c r="S17" s="32">
        <v>0.23530000448226929</v>
      </c>
      <c r="T17" s="32">
        <v>0.21909999847412109</v>
      </c>
      <c r="U17" s="32">
        <v>4.7200001776218414E-2</v>
      </c>
    </row>
    <row r="18" spans="1:21">
      <c r="A18" t="s">
        <v>34</v>
      </c>
      <c r="B18" s="32">
        <v>1367</v>
      </c>
      <c r="C18" s="32">
        <v>19430</v>
      </c>
      <c r="D18" s="32">
        <v>30823</v>
      </c>
      <c r="E18" s="32">
        <v>28756</v>
      </c>
      <c r="F18" s="32">
        <v>2337</v>
      </c>
      <c r="G18" s="32">
        <v>32161</v>
      </c>
      <c r="H18" s="32">
        <v>10320</v>
      </c>
      <c r="I18" s="32">
        <v>11965</v>
      </c>
      <c r="J18" s="32">
        <v>3701</v>
      </c>
      <c r="L18" t="s">
        <v>34</v>
      </c>
      <c r="M18" s="32">
        <v>0.22020000219345093</v>
      </c>
      <c r="N18" s="32">
        <v>0.21819999814033508</v>
      </c>
      <c r="O18" s="32">
        <v>0.18930000066757202</v>
      </c>
      <c r="P18" s="32">
        <v>0.19939999282360077</v>
      </c>
      <c r="Q18" s="32">
        <v>0.21570000052452087</v>
      </c>
      <c r="R18" s="32">
        <v>0.21289999783039093</v>
      </c>
      <c r="S18" s="32">
        <v>0.24549999833106995</v>
      </c>
      <c r="T18" s="32">
        <v>0.20890000462532043</v>
      </c>
      <c r="U18" s="32">
        <v>5.1600001752376556E-2</v>
      </c>
    </row>
    <row r="19" spans="1:21">
      <c r="A19" t="s">
        <v>33</v>
      </c>
      <c r="B19" s="32">
        <v>1287</v>
      </c>
      <c r="C19" s="32">
        <v>19384</v>
      </c>
      <c r="D19" s="32">
        <v>31151</v>
      </c>
      <c r="E19" s="32">
        <v>28474</v>
      </c>
      <c r="F19" s="32">
        <v>2175</v>
      </c>
      <c r="G19" s="32">
        <v>34115</v>
      </c>
      <c r="H19" s="32">
        <v>10496</v>
      </c>
      <c r="I19" s="32">
        <v>12653</v>
      </c>
      <c r="J19" s="32">
        <v>3740</v>
      </c>
      <c r="L19" t="s">
        <v>33</v>
      </c>
      <c r="M19" s="32">
        <v>0.22050000727176666</v>
      </c>
      <c r="N19" s="32">
        <v>0.21899999678134918</v>
      </c>
      <c r="O19" s="32">
        <v>0.19249999523162842</v>
      </c>
      <c r="P19" s="32">
        <v>0.20020000636577606</v>
      </c>
      <c r="Q19" s="32">
        <v>0.21349999308586121</v>
      </c>
      <c r="R19" s="32">
        <v>0.21330000460147858</v>
      </c>
      <c r="S19" s="32">
        <v>0.24860000610351563</v>
      </c>
      <c r="T19" s="32">
        <v>0.21690000593662262</v>
      </c>
      <c r="U19" s="32">
        <v>4.7699999064207077E-2</v>
      </c>
    </row>
    <row r="20" spans="1:21">
      <c r="A20" t="s">
        <v>32</v>
      </c>
      <c r="B20" s="32">
        <v>1289</v>
      </c>
      <c r="C20" s="32">
        <v>19482</v>
      </c>
      <c r="D20" s="32">
        <v>31253</v>
      </c>
      <c r="E20" s="32">
        <v>28286</v>
      </c>
      <c r="F20" s="32">
        <v>2238</v>
      </c>
      <c r="G20" s="32">
        <v>32276</v>
      </c>
      <c r="H20" s="32">
        <v>10673</v>
      </c>
      <c r="I20" s="32">
        <v>14475</v>
      </c>
      <c r="J20" s="32">
        <v>3791</v>
      </c>
      <c r="L20" t="s">
        <v>32</v>
      </c>
      <c r="M20" s="32">
        <v>0.22069999575614929</v>
      </c>
      <c r="N20" s="32">
        <v>0.22020000219345093</v>
      </c>
      <c r="O20" s="32">
        <v>0.1882999986410141</v>
      </c>
      <c r="P20" s="32">
        <v>0.19769999384880066</v>
      </c>
      <c r="Q20" s="32">
        <v>0.21359999477863312</v>
      </c>
      <c r="R20" s="32">
        <v>0.2249000072479248</v>
      </c>
      <c r="S20" s="32">
        <v>0.25229999423027039</v>
      </c>
      <c r="T20" s="32">
        <v>0.23909999430179596</v>
      </c>
      <c r="U20" s="32">
        <v>4.8099998384714127E-2</v>
      </c>
    </row>
    <row r="21" spans="1:21">
      <c r="A21" t="s">
        <v>36</v>
      </c>
      <c r="B21" s="32">
        <v>1342</v>
      </c>
      <c r="C21" s="32">
        <v>17956</v>
      </c>
      <c r="D21" s="32">
        <v>28876</v>
      </c>
      <c r="E21" s="32">
        <v>27900</v>
      </c>
      <c r="F21" s="32">
        <v>2263</v>
      </c>
      <c r="G21" s="32">
        <v>28195</v>
      </c>
      <c r="H21" s="32">
        <v>10479</v>
      </c>
      <c r="I21" s="32">
        <v>12919</v>
      </c>
      <c r="J21" s="32">
        <v>3772</v>
      </c>
      <c r="L21" t="s">
        <v>36</v>
      </c>
      <c r="M21" s="32">
        <v>0.22040000557899475</v>
      </c>
      <c r="N21" s="32">
        <v>0.20839999616146088</v>
      </c>
      <c r="O21" s="32">
        <v>0.18009999394416809</v>
      </c>
      <c r="P21" s="32">
        <v>0.19570000469684601</v>
      </c>
      <c r="Q21" s="32">
        <v>0.21240000426769257</v>
      </c>
      <c r="R21" s="32">
        <v>0.21340000629425049</v>
      </c>
      <c r="S21" s="32">
        <v>0.24079999327659607</v>
      </c>
      <c r="T21" s="32">
        <v>0.21989999711513519</v>
      </c>
      <c r="U21" s="32">
        <v>4.8700001090764999E-2</v>
      </c>
    </row>
    <row r="22" spans="1:21">
      <c r="A22" t="s">
        <v>37</v>
      </c>
      <c r="B22" s="32">
        <v>1320</v>
      </c>
      <c r="C22" s="32">
        <v>18993</v>
      </c>
      <c r="D22" s="32">
        <v>31531</v>
      </c>
      <c r="E22" s="32">
        <v>29276</v>
      </c>
      <c r="F22" s="32">
        <v>2317</v>
      </c>
      <c r="G22" s="32">
        <v>34547</v>
      </c>
      <c r="H22" s="32">
        <v>11223</v>
      </c>
      <c r="I22" s="32">
        <v>14332</v>
      </c>
      <c r="J22" s="32">
        <v>3648</v>
      </c>
      <c r="L22" t="s">
        <v>37</v>
      </c>
      <c r="M22" s="32">
        <v>0.22100000083446503</v>
      </c>
      <c r="N22" s="32">
        <v>0.21410000324249268</v>
      </c>
      <c r="O22" s="32">
        <v>0.18629999458789825</v>
      </c>
      <c r="P22" s="32">
        <v>0.20379999279975891</v>
      </c>
      <c r="Q22" s="32">
        <v>0.22120000422000885</v>
      </c>
      <c r="R22" s="32">
        <v>0.22429999709129333</v>
      </c>
      <c r="S22" s="32">
        <v>0.26399999856948853</v>
      </c>
      <c r="T22" s="32">
        <v>0.23530000448226929</v>
      </c>
      <c r="U22" s="32">
        <v>4.8599999397993088E-2</v>
      </c>
    </row>
    <row r="23" spans="1:21">
      <c r="A23" t="s">
        <v>38</v>
      </c>
      <c r="B23" s="32">
        <v>1222</v>
      </c>
      <c r="C23" s="32">
        <v>19443</v>
      </c>
      <c r="D23" s="32">
        <v>31342</v>
      </c>
      <c r="E23" s="32">
        <v>29800</v>
      </c>
      <c r="F23" s="32">
        <v>2322</v>
      </c>
      <c r="G23" s="32">
        <v>32383</v>
      </c>
      <c r="H23" s="32">
        <v>10215</v>
      </c>
      <c r="I23" s="32">
        <v>14047</v>
      </c>
      <c r="J23" s="32">
        <v>3742</v>
      </c>
      <c r="L23" t="s">
        <v>38</v>
      </c>
      <c r="M23" s="32">
        <v>0.21469999849796295</v>
      </c>
      <c r="N23" s="32">
        <v>0.21539999544620514</v>
      </c>
      <c r="O23" s="32">
        <v>0.18680000305175781</v>
      </c>
      <c r="P23" s="32">
        <v>0.20080000162124634</v>
      </c>
      <c r="Q23" s="32">
        <v>0.21369999647140503</v>
      </c>
      <c r="R23" s="32">
        <v>0.21680000424385071</v>
      </c>
      <c r="S23" s="32">
        <v>0.23729999363422394</v>
      </c>
      <c r="T23" s="32">
        <v>0.22939999401569366</v>
      </c>
      <c r="U23" s="32">
        <v>4.8700001090764999E-2</v>
      </c>
    </row>
    <row r="24" spans="1:21">
      <c r="A24" t="s">
        <v>39</v>
      </c>
      <c r="B24" s="32">
        <v>1345</v>
      </c>
      <c r="C24" s="32">
        <v>20310</v>
      </c>
      <c r="D24" s="32">
        <v>33802</v>
      </c>
      <c r="E24" s="32">
        <v>29515</v>
      </c>
      <c r="F24" s="32">
        <v>2593</v>
      </c>
      <c r="G24" s="32">
        <v>31281</v>
      </c>
      <c r="H24" s="32">
        <v>11269</v>
      </c>
      <c r="I24" s="32">
        <v>14152</v>
      </c>
      <c r="J24" s="32">
        <v>3880</v>
      </c>
      <c r="L24" t="s">
        <v>39</v>
      </c>
      <c r="M24" s="32">
        <v>0.21899999678134918</v>
      </c>
      <c r="N24" s="32">
        <v>0.22010000050067902</v>
      </c>
      <c r="O24" s="32">
        <v>0.19179999828338623</v>
      </c>
      <c r="P24" s="32">
        <v>0.20059999823570251</v>
      </c>
      <c r="Q24" s="32">
        <v>0.22190000116825104</v>
      </c>
      <c r="R24" s="32">
        <v>0.21320000290870667</v>
      </c>
      <c r="S24" s="32">
        <v>0.25429999828338623</v>
      </c>
      <c r="T24" s="32">
        <v>0.22759999334812164</v>
      </c>
      <c r="U24" s="32">
        <v>4.9100000411272049E-2</v>
      </c>
    </row>
    <row r="27" spans="1:21">
      <c r="B27" t="s">
        <v>129</v>
      </c>
    </row>
    <row r="28" spans="1:21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1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1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1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1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AB27"/>
  <sheetViews>
    <sheetView topLeftCell="A7" workbookViewId="0">
      <selection activeCell="B17" sqref="B17"/>
    </sheetView>
  </sheetViews>
  <sheetFormatPr defaultColWidth="11.42578125" defaultRowHeight="15"/>
  <cols>
    <col min="1" max="1" width="21.42578125" customWidth="1"/>
    <col min="2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>
      <c r="A1" s="11" t="s">
        <v>20</v>
      </c>
      <c r="B1" s="6" t="s">
        <v>132</v>
      </c>
      <c r="F1" s="10" t="s">
        <v>51</v>
      </c>
    </row>
    <row r="2" spans="1:28">
      <c r="A2" t="s">
        <v>131</v>
      </c>
      <c r="B2" s="15">
        <f>'OD600 reference point'!B9</f>
        <v>2.4609375000000004</v>
      </c>
      <c r="F2" s="10" t="s">
        <v>162</v>
      </c>
    </row>
    <row r="3" spans="1:28">
      <c r="A3" s="9" t="s">
        <v>136</v>
      </c>
      <c r="B3" s="14">
        <f>'Fluorescein standard curve'!C30</f>
        <v>2.8165561227080617E-4</v>
      </c>
    </row>
    <row r="4" spans="1:28">
      <c r="I4" s="10"/>
    </row>
    <row r="7" spans="1:28" ht="18.75">
      <c r="A7" s="12" t="s">
        <v>21</v>
      </c>
    </row>
    <row r="8" spans="1:28" ht="15.75">
      <c r="A8" s="18" t="s">
        <v>133</v>
      </c>
      <c r="K8" s="19" t="s">
        <v>138</v>
      </c>
      <c r="T8" s="16" t="s">
        <v>137</v>
      </c>
    </row>
    <row r="9" spans="1:28" s="8" customFormat="1">
      <c r="A9" s="16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>
      <c r="A10" t="s">
        <v>31</v>
      </c>
      <c r="B10" s="22">
        <f t="shared" ref="B10:I17" si="0">K10/T10*$B$3/$B$2</f>
        <v>-4.159299041961277</v>
      </c>
      <c r="C10" s="22">
        <f t="shared" si="0"/>
        <v>31.99093437374307</v>
      </c>
      <c r="D10" s="22">
        <f t="shared" si="0"/>
        <v>152.88374651553025</v>
      </c>
      <c r="E10" s="22">
        <f t="shared" si="0"/>
        <v>67.668878895733101</v>
      </c>
      <c r="F10" s="22">
        <f t="shared" si="0"/>
        <v>-4.8278775163984751</v>
      </c>
      <c r="G10" s="22">
        <f t="shared" si="0"/>
        <v>6.0116645219071625</v>
      </c>
      <c r="H10" s="22">
        <f t="shared" si="0"/>
        <v>70.498174903824335</v>
      </c>
      <c r="I10" s="22">
        <f t="shared" si="0"/>
        <v>40.114064861871036</v>
      </c>
      <c r="K10" s="15">
        <f>'Raw Plate Reader Measurements'!B7-'Raw Plate Reader Measurements'!$J7</f>
        <v>-745</v>
      </c>
      <c r="L10" s="15">
        <f>'Raw Plate Reader Measurements'!C7-'Raw Plate Reader Measurements'!$J7</f>
        <v>6373</v>
      </c>
      <c r="M10" s="15">
        <f>'Raw Plate Reader Measurements'!D7-'Raw Plate Reader Measurements'!$J7</f>
        <v>28987</v>
      </c>
      <c r="N10" s="15">
        <f>'Raw Plate Reader Measurements'!E7-'Raw Plate Reader Measurements'!$J7</f>
        <v>10406</v>
      </c>
      <c r="O10" s="15">
        <f>'Raw Plate Reader Measurements'!F7-'Raw Plate Reader Measurements'!$J7</f>
        <v>-599</v>
      </c>
      <c r="P10" s="15">
        <f>'Raw Plate Reader Measurements'!G7-'Raw Plate Reader Measurements'!$J7</f>
        <v>998</v>
      </c>
      <c r="Q10" s="15">
        <f>'Raw Plate Reader Measurements'!H7-'Raw Plate Reader Measurements'!$J7</f>
        <v>16816</v>
      </c>
      <c r="R10" s="15">
        <f>'Raw Plate Reader Measurements'!I7-'Raw Plate Reader Measurements'!$J7</f>
        <v>7115</v>
      </c>
      <c r="S10" s="25"/>
      <c r="T10" s="22">
        <f>'Raw Plate Reader Measurements'!M7-'Raw Plate Reader Measurements'!$U7</f>
        <v>2.0500004291534424E-2</v>
      </c>
      <c r="U10" s="22">
        <f>'Raw Plate Reader Measurements'!N7-'Raw Plate Reader Measurements'!$U7</f>
        <v>2.279999852180481E-2</v>
      </c>
      <c r="V10" s="22">
        <f>'Raw Plate Reader Measurements'!O7-'Raw Plate Reader Measurements'!$U7</f>
        <v>2.1700002253055573E-2</v>
      </c>
      <c r="W10" s="22">
        <f>'Raw Plate Reader Measurements'!P7-'Raw Plate Reader Measurements'!$U7</f>
        <v>1.7599999904632568E-2</v>
      </c>
      <c r="X10" s="22">
        <f>'Raw Plate Reader Measurements'!Q7-'Raw Plate Reader Measurements'!$U7</f>
        <v>1.4200001955032349E-2</v>
      </c>
      <c r="Y10" s="22">
        <f>'Raw Plate Reader Measurements'!R7-'Raw Plate Reader Measurements'!$U7</f>
        <v>1.900000125169754E-2</v>
      </c>
      <c r="Z10" s="22">
        <f>'Raw Plate Reader Measurements'!S7-'Raw Plate Reader Measurements'!$U7</f>
        <v>2.7300000190734863E-2</v>
      </c>
      <c r="AA10" s="22">
        <f>'Raw Plate Reader Measurements'!T7-'Raw Plate Reader Measurements'!$U7</f>
        <v>2.0300000905990601E-2</v>
      </c>
    </row>
    <row r="11" spans="1:28">
      <c r="A11" t="s">
        <v>34</v>
      </c>
      <c r="B11" s="22">
        <f t="shared" si="0"/>
        <v>-9.3358083799078013</v>
      </c>
      <c r="C11" s="22">
        <f t="shared" si="0"/>
        <v>28.913819401314694</v>
      </c>
      <c r="D11" s="22">
        <f t="shared" si="0"/>
        <v>155.99662166951052</v>
      </c>
      <c r="E11" s="22">
        <f t="shared" si="0"/>
        <v>76.429788695837317</v>
      </c>
      <c r="F11" s="22">
        <f t="shared" si="0"/>
        <v>-9.163775325608345</v>
      </c>
      <c r="G11" s="22">
        <f t="shared" si="0"/>
        <v>3.0668295204624285</v>
      </c>
      <c r="H11" s="22">
        <f t="shared" si="0"/>
        <v>65.769520242276869</v>
      </c>
      <c r="I11" s="22">
        <f t="shared" si="0"/>
        <v>35.741411579802723</v>
      </c>
      <c r="K11" s="15">
        <f>'Raw Plate Reader Measurements'!B8-'Raw Plate Reader Measurements'!$J8</f>
        <v>-1558</v>
      </c>
      <c r="L11" s="15">
        <f>'Raw Plate Reader Measurements'!C8-'Raw Plate Reader Measurements'!$J8</f>
        <v>5280</v>
      </c>
      <c r="M11" s="15">
        <f>'Raw Plate Reader Measurements'!D8-'Raw Plate Reader Measurements'!$J8</f>
        <v>29032</v>
      </c>
      <c r="N11" s="15">
        <f>'Raw Plate Reader Measurements'!E8-'Raw Plate Reader Measurements'!$J8</f>
        <v>11219</v>
      </c>
      <c r="O11" s="15">
        <f>'Raw Plate Reader Measurements'!F8-'Raw Plate Reader Measurements'!$J8</f>
        <v>-1185</v>
      </c>
      <c r="P11" s="15">
        <f>'Raw Plate Reader Measurements'!G8-'Raw Plate Reader Measurements'!$J8</f>
        <v>552</v>
      </c>
      <c r="Q11" s="15">
        <f>'Raw Plate Reader Measurements'!H8-'Raw Plate Reader Measurements'!$J8</f>
        <v>15803</v>
      </c>
      <c r="R11" s="15">
        <f>'Raw Plate Reader Measurements'!I8-'Raw Plate Reader Measurements'!$J8</f>
        <v>6964</v>
      </c>
      <c r="S11" s="25"/>
      <c r="T11" s="22">
        <f>'Raw Plate Reader Measurements'!M8-'Raw Plate Reader Measurements'!$U8</f>
        <v>1.9099999219179153E-2</v>
      </c>
      <c r="U11" s="22">
        <f>'Raw Plate Reader Measurements'!N8-'Raw Plate Reader Measurements'!$U8</f>
        <v>2.0899999886751175E-2</v>
      </c>
      <c r="V11" s="22">
        <f>'Raw Plate Reader Measurements'!O8-'Raw Plate Reader Measurements'!$U8</f>
        <v>2.1299999207258224E-2</v>
      </c>
      <c r="W11" s="22">
        <f>'Raw Plate Reader Measurements'!P8-'Raw Plate Reader Measurements'!$U8</f>
        <v>1.6800001263618469E-2</v>
      </c>
      <c r="X11" s="22">
        <f>'Raw Plate Reader Measurements'!Q8-'Raw Plate Reader Measurements'!$U8</f>
        <v>1.4800000935792923E-2</v>
      </c>
      <c r="Y11" s="22">
        <f>'Raw Plate Reader Measurements'!R8-'Raw Plate Reader Measurements'!$U8</f>
        <v>2.0600002259016037E-2</v>
      </c>
      <c r="Z11" s="22">
        <f>'Raw Plate Reader Measurements'!S8-'Raw Plate Reader Measurements'!$U8</f>
        <v>2.7499999850988388E-2</v>
      </c>
      <c r="AA11" s="22">
        <f>'Raw Plate Reader Measurements'!T8-'Raw Plate Reader Measurements'!$U8</f>
        <v>2.2300001233816147E-2</v>
      </c>
    </row>
    <row r="12" spans="1:28">
      <c r="A12" t="s">
        <v>33</v>
      </c>
      <c r="B12" s="22">
        <f t="shared" si="0"/>
        <v>-5.2461649737152589</v>
      </c>
      <c r="C12" s="22">
        <f t="shared" si="0"/>
        <v>31.570976694346356</v>
      </c>
      <c r="D12" s="22">
        <f t="shared" si="0"/>
        <v>164.97611696032254</v>
      </c>
      <c r="E12" s="22">
        <f t="shared" si="0"/>
        <v>76.263807230935399</v>
      </c>
      <c r="F12" s="22">
        <f t="shared" si="0"/>
        <v>-4.3647593548808929</v>
      </c>
      <c r="G12" s="22">
        <f t="shared" si="0"/>
        <v>7.6829173683362653</v>
      </c>
      <c r="H12" s="22">
        <f t="shared" si="0"/>
        <v>68.968716646750607</v>
      </c>
      <c r="I12" s="22">
        <f t="shared" si="0"/>
        <v>37.875143996842013</v>
      </c>
      <c r="K12" s="15">
        <f>'Raw Plate Reader Measurements'!B9-'Raw Plate Reader Measurements'!$J9</f>
        <v>-848</v>
      </c>
      <c r="L12" s="15">
        <f>'Raw Plate Reader Measurements'!C9-'Raw Plate Reader Measurements'!$J9</f>
        <v>6179</v>
      </c>
      <c r="M12" s="15">
        <f>'Raw Plate Reader Measurements'!D9-'Raw Plate Reader Measurements'!$J9</f>
        <v>30559</v>
      </c>
      <c r="N12" s="15">
        <f>'Raw Plate Reader Measurements'!E9-'Raw Plate Reader Measurements'!$J9</f>
        <v>11128</v>
      </c>
      <c r="O12" s="15">
        <f>'Raw Plate Reader Measurements'!F9-'Raw Plate Reader Measurements'!$J9</f>
        <v>-614</v>
      </c>
      <c r="P12" s="15">
        <f>'Raw Plate Reader Measurements'!G9-'Raw Plate Reader Measurements'!$J9</f>
        <v>1356</v>
      </c>
      <c r="Q12" s="15">
        <f>'Raw Plate Reader Measurements'!H9-'Raw Plate Reader Measurements'!$J9</f>
        <v>16873</v>
      </c>
      <c r="R12" s="15">
        <f>'Raw Plate Reader Measurements'!I9-'Raw Plate Reader Measurements'!$J9</f>
        <v>7115</v>
      </c>
      <c r="S12" s="25"/>
      <c r="T12" s="22">
        <f>'Raw Plate Reader Measurements'!M9-'Raw Plate Reader Measurements'!$U9</f>
        <v>1.8500000238418579E-2</v>
      </c>
      <c r="U12" s="22">
        <f>'Raw Plate Reader Measurements'!N9-'Raw Plate Reader Measurements'!$U9</f>
        <v>2.239999920129776E-2</v>
      </c>
      <c r="V12" s="22">
        <f>'Raw Plate Reader Measurements'!O9-'Raw Plate Reader Measurements'!$U9</f>
        <v>2.1200001239776611E-2</v>
      </c>
      <c r="W12" s="22">
        <f>'Raw Plate Reader Measurements'!P9-'Raw Plate Reader Measurements'!$U9</f>
        <v>1.6699999570846558E-2</v>
      </c>
      <c r="X12" s="22">
        <f>'Raw Plate Reader Measurements'!Q9-'Raw Plate Reader Measurements'!$U9</f>
        <v>1.6100000590085983E-2</v>
      </c>
      <c r="Y12" s="22">
        <f>'Raw Plate Reader Measurements'!R9-'Raw Plate Reader Measurements'!$U9</f>
        <v>2.0199999213218689E-2</v>
      </c>
      <c r="Z12" s="22">
        <f>'Raw Plate Reader Measurements'!S9-'Raw Plate Reader Measurements'!$U9</f>
        <v>2.7999997138977051E-2</v>
      </c>
      <c r="AA12" s="22">
        <f>'Raw Plate Reader Measurements'!T9-'Raw Plate Reader Measurements'!$U9</f>
        <v>2.1499998867511749E-2</v>
      </c>
    </row>
    <row r="13" spans="1:28">
      <c r="A13" t="s">
        <v>32</v>
      </c>
      <c r="B13" s="22">
        <f t="shared" si="0"/>
        <v>-1.1781671169280514</v>
      </c>
      <c r="C13" s="22">
        <f t="shared" si="0"/>
        <v>31.695673648709779</v>
      </c>
      <c r="D13" s="22">
        <f t="shared" si="0"/>
        <v>164.25833390753803</v>
      </c>
      <c r="E13" s="22">
        <f t="shared" si="0"/>
        <v>83.456473658471808</v>
      </c>
      <c r="F13" s="22">
        <f t="shared" si="0"/>
        <v>-7.1305693653582178</v>
      </c>
      <c r="G13" s="22">
        <f t="shared" si="0"/>
        <v>6.5007892946079764</v>
      </c>
      <c r="H13" s="22">
        <f t="shared" si="0"/>
        <v>69.450273311536833</v>
      </c>
      <c r="I13" s="22">
        <f t="shared" si="0"/>
        <v>41.708024398114468</v>
      </c>
      <c r="K13" s="15">
        <f>'Raw Plate Reader Measurements'!B10-'Raw Plate Reader Measurements'!$J10</f>
        <v>-210</v>
      </c>
      <c r="L13" s="15">
        <f>'Raw Plate Reader Measurements'!C10-'Raw Plate Reader Measurements'!$J10</f>
        <v>5788</v>
      </c>
      <c r="M13" s="15">
        <f>'Raw Plate Reader Measurements'!D10-'Raw Plate Reader Measurements'!$J10</f>
        <v>30139</v>
      </c>
      <c r="N13" s="15">
        <f>'Raw Plate Reader Measurements'!E10-'Raw Plate Reader Measurements'!$J10</f>
        <v>11740</v>
      </c>
      <c r="O13" s="15">
        <f>'Raw Plate Reader Measurements'!F10-'Raw Plate Reader Measurements'!$J10</f>
        <v>-947</v>
      </c>
      <c r="P13" s="15">
        <f>'Raw Plate Reader Measurements'!G10-'Raw Plate Reader Measurements'!$J10</f>
        <v>1136</v>
      </c>
      <c r="Q13" s="15">
        <f>'Raw Plate Reader Measurements'!H10-'Raw Plate Reader Measurements'!$J10</f>
        <v>16384</v>
      </c>
      <c r="R13" s="15">
        <f>'Raw Plate Reader Measurements'!I10-'Raw Plate Reader Measurements'!$J10</f>
        <v>8163</v>
      </c>
      <c r="S13" s="25"/>
      <c r="T13" s="22">
        <f>'Raw Plate Reader Measurements'!M10-'Raw Plate Reader Measurements'!$U10</f>
        <v>2.0400002598762512E-2</v>
      </c>
      <c r="U13" s="22">
        <f>'Raw Plate Reader Measurements'!N10-'Raw Plate Reader Measurements'!$U10</f>
        <v>2.0900003612041473E-2</v>
      </c>
      <c r="V13" s="22">
        <f>'Raw Plate Reader Measurements'!O10-'Raw Plate Reader Measurements'!$U10</f>
        <v>2.0999997854232788E-2</v>
      </c>
      <c r="W13" s="22">
        <f>'Raw Plate Reader Measurements'!P10-'Raw Plate Reader Measurements'!$U10</f>
        <v>1.6100000590085983E-2</v>
      </c>
      <c r="X13" s="22">
        <f>'Raw Plate Reader Measurements'!Q10-'Raw Plate Reader Measurements'!$U10</f>
        <v>1.5200000256299973E-2</v>
      </c>
      <c r="Y13" s="22">
        <f>'Raw Plate Reader Measurements'!R10-'Raw Plate Reader Measurements'!$U10</f>
        <v>2.0000003278255463E-2</v>
      </c>
      <c r="Z13" s="22">
        <f>'Raw Plate Reader Measurements'!S10-'Raw Plate Reader Measurements'!$U10</f>
        <v>2.7000002562999725E-2</v>
      </c>
      <c r="AA13" s="22">
        <f>'Raw Plate Reader Measurements'!T10-'Raw Plate Reader Measurements'!$U10</f>
        <v>2.239999920129776E-2</v>
      </c>
    </row>
    <row r="14" spans="1:28">
      <c r="A14" t="s">
        <v>36</v>
      </c>
      <c r="B14" s="22">
        <f t="shared" si="0"/>
        <v>-2.4266014200502783</v>
      </c>
      <c r="C14" s="22">
        <f t="shared" si="0"/>
        <v>32.142946630225175</v>
      </c>
      <c r="D14" s="22">
        <f t="shared" si="0"/>
        <v>170.1757032821815</v>
      </c>
      <c r="E14" s="22">
        <f t="shared" si="0"/>
        <v>84.813071566541268</v>
      </c>
      <c r="F14" s="22">
        <f t="shared" si="0"/>
        <v>-3.2233001169659277</v>
      </c>
      <c r="G14" s="22">
        <f t="shared" si="0"/>
        <v>5.3797269960739333</v>
      </c>
      <c r="H14" s="22">
        <f t="shared" si="0"/>
        <v>70.409642747851933</v>
      </c>
      <c r="I14" s="22">
        <f t="shared" si="0"/>
        <v>39.776756519344261</v>
      </c>
      <c r="K14" s="15">
        <f>'Raw Plate Reader Measurements'!B11-'Raw Plate Reader Measurements'!$J11</f>
        <v>-388</v>
      </c>
      <c r="L14" s="15">
        <f>'Raw Plate Reader Measurements'!C11-'Raw Plate Reader Measurements'!$J11</f>
        <v>5645</v>
      </c>
      <c r="M14" s="15">
        <f>'Raw Plate Reader Measurements'!D11-'Raw Plate Reader Measurements'!$J11</f>
        <v>30630</v>
      </c>
      <c r="N14" s="15">
        <f>'Raw Plate Reader Measurements'!E11-'Raw Plate Reader Measurements'!$J11</f>
        <v>11338</v>
      </c>
      <c r="O14" s="15">
        <f>'Raw Plate Reader Measurements'!F11-'Raw Plate Reader Measurements'!$J11</f>
        <v>-414</v>
      </c>
      <c r="P14" s="15">
        <f>'Raw Plate Reader Measurements'!G11-'Raw Plate Reader Measurements'!$J11</f>
        <v>973</v>
      </c>
      <c r="Q14" s="15">
        <f>'Raw Plate Reader Measurements'!H11-'Raw Plate Reader Measurements'!$J11</f>
        <v>17164</v>
      </c>
      <c r="R14" s="15">
        <f>'Raw Plate Reader Measurements'!I11-'Raw Plate Reader Measurements'!$J11</f>
        <v>7646</v>
      </c>
      <c r="S14" s="25"/>
      <c r="T14" s="22">
        <f>'Raw Plate Reader Measurements'!M11-'Raw Plate Reader Measurements'!$U11</f>
        <v>1.8300000578165054E-2</v>
      </c>
      <c r="U14" s="22">
        <f>'Raw Plate Reader Measurements'!N11-'Raw Plate Reader Measurements'!$U11</f>
        <v>2.0100001245737076E-2</v>
      </c>
      <c r="V14" s="22">
        <f>'Raw Plate Reader Measurements'!O11-'Raw Plate Reader Measurements'!$U11</f>
        <v>2.0600002259016037E-2</v>
      </c>
      <c r="W14" s="22">
        <f>'Raw Plate Reader Measurements'!P11-'Raw Plate Reader Measurements'!$U11</f>
        <v>1.5300001949071884E-2</v>
      </c>
      <c r="X14" s="22">
        <f>'Raw Plate Reader Measurements'!Q11-'Raw Plate Reader Measurements'!$U11</f>
        <v>1.470000296831131E-2</v>
      </c>
      <c r="Y14" s="22">
        <f>'Raw Plate Reader Measurements'!R11-'Raw Plate Reader Measurements'!$U11</f>
        <v>2.0700003951787949E-2</v>
      </c>
      <c r="Z14" s="22">
        <f>'Raw Plate Reader Measurements'!S11-'Raw Plate Reader Measurements'!$U11</f>
        <v>2.7899999171495438E-2</v>
      </c>
      <c r="AA14" s="22">
        <f>'Raw Plate Reader Measurements'!T11-'Raw Plate Reader Measurements'!$U11</f>
        <v>2.2000003606081009E-2</v>
      </c>
    </row>
    <row r="15" spans="1:28">
      <c r="A15" t="s">
        <v>37</v>
      </c>
      <c r="B15" s="22">
        <f t="shared" si="0"/>
        <v>-1.5161745619339542</v>
      </c>
      <c r="C15" s="22">
        <f t="shared" si="0"/>
        <v>30.866355513069344</v>
      </c>
      <c r="D15" s="22">
        <f t="shared" si="0"/>
        <v>163.74318844459881</v>
      </c>
      <c r="E15" s="22">
        <f t="shared" si="0"/>
        <v>89.243165472721131</v>
      </c>
      <c r="F15" s="22">
        <f t="shared" si="0"/>
        <v>-2.5051061185841852</v>
      </c>
      <c r="G15" s="22">
        <f t="shared" si="0"/>
        <v>3.1516180263929603</v>
      </c>
      <c r="H15" s="22">
        <f t="shared" si="0"/>
        <v>71.827142639582661</v>
      </c>
      <c r="I15" s="22">
        <f t="shared" si="0"/>
        <v>42.711096619110378</v>
      </c>
      <c r="K15" s="15">
        <f>'Raw Plate Reader Measurements'!B12-'Raw Plate Reader Measurements'!$J12</f>
        <v>-257</v>
      </c>
      <c r="L15" s="15">
        <f>'Raw Plate Reader Measurements'!C12-'Raw Plate Reader Measurements'!$J12</f>
        <v>6122</v>
      </c>
      <c r="M15" s="15">
        <f>'Raw Plate Reader Measurements'!D12-'Raw Plate Reader Measurements'!$J12</f>
        <v>29043</v>
      </c>
      <c r="N15" s="15">
        <f>'Raw Plate Reader Measurements'!E12-'Raw Plate Reader Measurements'!$J12</f>
        <v>12632</v>
      </c>
      <c r="O15" s="15">
        <f>'Raw Plate Reader Measurements'!F12-'Raw Plate Reader Measurements'!$J12</f>
        <v>-313</v>
      </c>
      <c r="P15" s="15">
        <f>'Raw Plate Reader Measurements'!G12-'Raw Plate Reader Measurements'!$J12</f>
        <v>559</v>
      </c>
      <c r="Q15" s="15">
        <f>'Raw Plate Reader Measurements'!H12-'Raw Plate Reader Measurements'!$J12</f>
        <v>17133</v>
      </c>
      <c r="R15" s="15">
        <f>'Raw Plate Reader Measurements'!I12-'Raw Plate Reader Measurements'!$J12</f>
        <v>8322</v>
      </c>
      <c r="S15" s="25"/>
      <c r="T15" s="22">
        <f>'Raw Plate Reader Measurements'!M12-'Raw Plate Reader Measurements'!$U12</f>
        <v>1.940000057220459E-2</v>
      </c>
      <c r="U15" s="22">
        <f>'Raw Plate Reader Measurements'!N12-'Raw Plate Reader Measurements'!$U12</f>
        <v>2.2699996829032898E-2</v>
      </c>
      <c r="V15" s="22">
        <f>'Raw Plate Reader Measurements'!O12-'Raw Plate Reader Measurements'!$U12</f>
        <v>2.0300000905990601E-2</v>
      </c>
      <c r="W15" s="22">
        <f>'Raw Plate Reader Measurements'!P12-'Raw Plate Reader Measurements'!$U12</f>
        <v>1.6199998557567596E-2</v>
      </c>
      <c r="X15" s="22">
        <f>'Raw Plate Reader Measurements'!Q12-'Raw Plate Reader Measurements'!$U12</f>
        <v>1.4299999922513962E-2</v>
      </c>
      <c r="Y15" s="22">
        <f>'Raw Plate Reader Measurements'!R12-'Raw Plate Reader Measurements'!$U12</f>
        <v>2.0300000905990601E-2</v>
      </c>
      <c r="Z15" s="22">
        <f>'Raw Plate Reader Measurements'!S12-'Raw Plate Reader Measurements'!$U12</f>
        <v>2.7300000190734863E-2</v>
      </c>
      <c r="AA15" s="22">
        <f>'Raw Plate Reader Measurements'!T12-'Raw Plate Reader Measurements'!$U12</f>
        <v>2.2299997508525848E-2</v>
      </c>
    </row>
    <row r="16" spans="1:28">
      <c r="A16" t="s">
        <v>38</v>
      </c>
      <c r="B16" s="22">
        <f t="shared" si="0"/>
        <v>-3.0234526392684904</v>
      </c>
      <c r="C16" s="22">
        <f t="shared" si="0"/>
        <v>38.276097867017988</v>
      </c>
      <c r="D16" s="22">
        <f t="shared" si="0"/>
        <v>165.28252174220597</v>
      </c>
      <c r="E16" s="22">
        <f t="shared" si="0"/>
        <v>86.879043411494067</v>
      </c>
      <c r="F16" s="22">
        <f t="shared" si="0"/>
        <v>-2.4447258290312401</v>
      </c>
      <c r="G16" s="22">
        <f t="shared" si="0"/>
        <v>3.229332103312752</v>
      </c>
      <c r="H16" s="22">
        <f t="shared" si="0"/>
        <v>73.240018808048362</v>
      </c>
      <c r="I16" s="22">
        <f t="shared" si="0"/>
        <v>42.16786329925938</v>
      </c>
      <c r="K16" s="15">
        <f>'Raw Plate Reader Measurements'!B13-'Raw Plate Reader Measurements'!$J13</f>
        <v>-494</v>
      </c>
      <c r="L16" s="15">
        <f>'Raw Plate Reader Measurements'!C13-'Raw Plate Reader Measurements'!$J13</f>
        <v>6789</v>
      </c>
      <c r="M16" s="15">
        <f>'Raw Plate Reader Measurements'!D13-'Raw Plate Reader Measurements'!$J13</f>
        <v>31049</v>
      </c>
      <c r="N16" s="15">
        <f>'Raw Plate Reader Measurements'!E13-'Raw Plate Reader Measurements'!$J13</f>
        <v>11766</v>
      </c>
      <c r="O16" s="15">
        <f>'Raw Plate Reader Measurements'!F13-'Raw Plate Reader Measurements'!$J13</f>
        <v>-314</v>
      </c>
      <c r="P16" s="15">
        <f>'Raw Plate Reader Measurements'!G13-'Raw Plate Reader Measurements'!$J13</f>
        <v>601</v>
      </c>
      <c r="Q16" s="15">
        <f>'Raw Plate Reader Measurements'!H13-'Raw Plate Reader Measurements'!$J13</f>
        <v>17598</v>
      </c>
      <c r="R16" s="15">
        <f>'Raw Plate Reader Measurements'!I13-'Raw Plate Reader Measurements'!$J13</f>
        <v>8253</v>
      </c>
      <c r="S16" s="25"/>
      <c r="T16" s="22">
        <f>'Raw Plate Reader Measurements'!M13-'Raw Plate Reader Measurements'!$U13</f>
        <v>1.8699999898672104E-2</v>
      </c>
      <c r="U16" s="22">
        <f>'Raw Plate Reader Measurements'!N13-'Raw Plate Reader Measurements'!$U13</f>
        <v>2.0299997180700302E-2</v>
      </c>
      <c r="V16" s="22">
        <f>'Raw Plate Reader Measurements'!O13-'Raw Plate Reader Measurements'!$U13</f>
        <v>2.1500002592802048E-2</v>
      </c>
      <c r="W16" s="22">
        <f>'Raw Plate Reader Measurements'!P13-'Raw Plate Reader Measurements'!$U13</f>
        <v>1.549999788403511E-2</v>
      </c>
      <c r="X16" s="22">
        <f>'Raw Plate Reader Measurements'!Q13-'Raw Plate Reader Measurements'!$U13</f>
        <v>1.4699999243021011E-2</v>
      </c>
      <c r="Y16" s="22">
        <f>'Raw Plate Reader Measurements'!R13-'Raw Plate Reader Measurements'!$U13</f>
        <v>2.1299999207258224E-2</v>
      </c>
      <c r="Z16" s="22">
        <f>'Raw Plate Reader Measurements'!S13-'Raw Plate Reader Measurements'!$U13</f>
        <v>2.7499999850988388E-2</v>
      </c>
      <c r="AA16" s="22">
        <f>'Raw Plate Reader Measurements'!T13-'Raw Plate Reader Measurements'!$U13</f>
        <v>2.2400002926588058E-2</v>
      </c>
    </row>
    <row r="17" spans="1:27">
      <c r="A17" t="s">
        <v>39</v>
      </c>
      <c r="B17" s="22">
        <f t="shared" si="0"/>
        <v>1.628951768961477</v>
      </c>
      <c r="C17" s="22">
        <f t="shared" si="0"/>
        <v>42.270390483718529</v>
      </c>
      <c r="D17" s="22">
        <f t="shared" si="0"/>
        <v>194.108064940498</v>
      </c>
      <c r="E17" s="22">
        <f t="shared" si="0"/>
        <v>98.154147981899897</v>
      </c>
      <c r="F17" s="22">
        <f t="shared" si="0"/>
        <v>-5.3252604362235409</v>
      </c>
      <c r="G17" s="22">
        <f t="shared" si="0"/>
        <v>7.5239378476811645</v>
      </c>
      <c r="H17" s="22">
        <f t="shared" si="0"/>
        <v>82.452277220331126</v>
      </c>
      <c r="I17" s="22">
        <f t="shared" si="0"/>
        <v>46.731194831260922</v>
      </c>
      <c r="K17" s="15">
        <f>'Raw Plate Reader Measurements'!B14-'Raw Plate Reader Measurements'!$J14</f>
        <v>269</v>
      </c>
      <c r="L17" s="15">
        <f>'Raw Plate Reader Measurements'!C14-'Raw Plate Reader Measurements'!$J14</f>
        <v>6648</v>
      </c>
      <c r="M17" s="15">
        <f>'Raw Plate Reader Measurements'!D14-'Raw Plate Reader Measurements'!$J14</f>
        <v>31376</v>
      </c>
      <c r="N17" s="15">
        <f>'Raw Plate Reader Measurements'!E14-'Raw Plate Reader Measurements'!$J14</f>
        <v>11492</v>
      </c>
      <c r="O17" s="15">
        <f>'Raw Plate Reader Measurements'!F14-'Raw Plate Reader Measurements'!$J14</f>
        <v>-563</v>
      </c>
      <c r="P17" s="15">
        <f>'Raw Plate Reader Measurements'!G14-'Raw Plate Reader Measurements'!$J14</f>
        <v>1111</v>
      </c>
      <c r="Q17" s="15">
        <f>'Raw Plate Reader Measurements'!H14-'Raw Plate Reader Measurements'!$J14</f>
        <v>17218</v>
      </c>
      <c r="R17" s="15">
        <f>'Raw Plate Reader Measurements'!I14-'Raw Plate Reader Measurements'!$J14</f>
        <v>8452</v>
      </c>
      <c r="S17" s="25"/>
      <c r="T17" s="22">
        <f>'Raw Plate Reader Measurements'!M14-'Raw Plate Reader Measurements'!$U14</f>
        <v>1.8900003284215927E-2</v>
      </c>
      <c r="U17" s="22">
        <f>'Raw Plate Reader Measurements'!N14-'Raw Plate Reader Measurements'!$U14</f>
        <v>1.8000002950429916E-2</v>
      </c>
      <c r="V17" s="22">
        <f>'Raw Plate Reader Measurements'!O14-'Raw Plate Reader Measurements'!$U14</f>
        <v>1.8500003963708878E-2</v>
      </c>
      <c r="W17" s="22">
        <f>'Raw Plate Reader Measurements'!P14-'Raw Plate Reader Measurements'!$U14</f>
        <v>1.3399999588727951E-2</v>
      </c>
      <c r="X17" s="22">
        <f>'Raw Plate Reader Measurements'!Q14-'Raw Plate Reader Measurements'!$U14</f>
        <v>1.2099999934434891E-2</v>
      </c>
      <c r="Y17" s="22">
        <f>'Raw Plate Reader Measurements'!R14-'Raw Plate Reader Measurements'!$U14</f>
        <v>1.6899999231100082E-2</v>
      </c>
      <c r="Z17" s="22">
        <f>'Raw Plate Reader Measurements'!S14-'Raw Plate Reader Measurements'!$U14</f>
        <v>2.3899998515844345E-2</v>
      </c>
      <c r="AA17" s="22">
        <f>'Raw Plate Reader Measurements'!T14-'Raw Plate Reader Measurements'!$U14</f>
        <v>2.0700003951787949E-2</v>
      </c>
    </row>
    <row r="18" spans="1:27">
      <c r="B18" s="24"/>
      <c r="C18" s="24"/>
      <c r="D18" s="24"/>
      <c r="E18" s="24"/>
      <c r="F18" s="24"/>
      <c r="G18" s="24"/>
      <c r="H18" s="24"/>
      <c r="I18" s="24"/>
      <c r="K18" s="25"/>
      <c r="L18" s="25"/>
      <c r="M18" s="25"/>
      <c r="N18" s="25"/>
      <c r="O18" s="25"/>
      <c r="P18" s="25"/>
      <c r="Q18" s="25"/>
      <c r="R18" s="25"/>
      <c r="S18" s="25"/>
      <c r="T18" s="24"/>
      <c r="U18" s="24"/>
      <c r="V18" s="24"/>
      <c r="W18" s="24"/>
      <c r="X18" s="24"/>
      <c r="Y18" s="24"/>
      <c r="Z18" s="24"/>
      <c r="AA18" s="24"/>
    </row>
    <row r="19" spans="1:27">
      <c r="A19" s="16" t="s">
        <v>25</v>
      </c>
      <c r="B19" s="24" t="s">
        <v>47</v>
      </c>
      <c r="C19" s="24" t="s">
        <v>48</v>
      </c>
      <c r="D19" s="24" t="s">
        <v>40</v>
      </c>
      <c r="E19" s="24" t="s">
        <v>41</v>
      </c>
      <c r="F19" s="24" t="s">
        <v>42</v>
      </c>
      <c r="G19" s="24" t="s">
        <v>43</v>
      </c>
      <c r="H19" s="24" t="s">
        <v>44</v>
      </c>
      <c r="I19" s="24" t="s">
        <v>45</v>
      </c>
      <c r="K19" s="25" t="s">
        <v>47</v>
      </c>
      <c r="L19" s="25" t="s">
        <v>48</v>
      </c>
      <c r="M19" s="25" t="s">
        <v>40</v>
      </c>
      <c r="N19" s="25" t="s">
        <v>41</v>
      </c>
      <c r="O19" s="25" t="s">
        <v>42</v>
      </c>
      <c r="P19" s="25" t="s">
        <v>43</v>
      </c>
      <c r="Q19" s="25" t="s">
        <v>44</v>
      </c>
      <c r="R19" s="25" t="s">
        <v>45</v>
      </c>
      <c r="S19" s="25"/>
      <c r="T19" s="24" t="s">
        <v>47</v>
      </c>
      <c r="U19" s="24" t="s">
        <v>48</v>
      </c>
      <c r="V19" s="24" t="s">
        <v>40</v>
      </c>
      <c r="W19" s="24" t="s">
        <v>41</v>
      </c>
      <c r="X19" s="24" t="s">
        <v>42</v>
      </c>
      <c r="Y19" s="24" t="s">
        <v>43</v>
      </c>
      <c r="Z19" s="24" t="s">
        <v>44</v>
      </c>
      <c r="AA19" s="24" t="s">
        <v>45</v>
      </c>
    </row>
    <row r="20" spans="1:27">
      <c r="A20" t="s">
        <v>31</v>
      </c>
      <c r="B20" s="22">
        <f t="shared" ref="B20:I27" si="1">K20/T20*$B$3/$B$2</f>
        <v>-1.6861015724339188</v>
      </c>
      <c r="C20" s="22">
        <f t="shared" si="1"/>
        <v>10.462008160477886</v>
      </c>
      <c r="D20" s="22">
        <f t="shared" si="1"/>
        <v>21.378750507164948</v>
      </c>
      <c r="E20" s="22">
        <f t="shared" si="1"/>
        <v>18.602589588305111</v>
      </c>
      <c r="F20" s="22">
        <f t="shared" si="1"/>
        <v>-1.0439211234680961</v>
      </c>
      <c r="G20" s="22">
        <f t="shared" si="1"/>
        <v>19.62080360002988</v>
      </c>
      <c r="H20" s="22">
        <f t="shared" si="1"/>
        <v>3.8691703268430855</v>
      </c>
      <c r="I20" s="22">
        <f t="shared" si="1"/>
        <v>6.3756738773778734</v>
      </c>
      <c r="K20" s="15">
        <f>'Raw Plate Reader Measurements'!B17-'Raw Plate Reader Measurements'!$J17</f>
        <v>-2475</v>
      </c>
      <c r="L20" s="15">
        <f>'Raw Plate Reader Measurements'!C17-'Raw Plate Reader Measurements'!$J17</f>
        <v>14644</v>
      </c>
      <c r="M20" s="15">
        <f>'Raw Plate Reader Measurements'!D17-'Raw Plate Reader Measurements'!$J17</f>
        <v>25292</v>
      </c>
      <c r="N20" s="15">
        <f>'Raw Plate Reader Measurements'!E17-'Raw Plate Reader Measurements'!$J17</f>
        <v>23373</v>
      </c>
      <c r="O20" s="15">
        <f>'Raw Plate Reader Measurements'!F17-'Raw Plate Reader Measurements'!$J17</f>
        <v>-1453</v>
      </c>
      <c r="P20" s="15">
        <f>'Raw Plate Reader Measurements'!G17-'Raw Plate Reader Measurements'!$J17</f>
        <v>27601</v>
      </c>
      <c r="Q20" s="15">
        <f>'Raw Plate Reader Measurements'!H17-'Raw Plate Reader Measurements'!$J17</f>
        <v>6359</v>
      </c>
      <c r="R20" s="15">
        <f>'Raw Plate Reader Measurements'!I17-'Raw Plate Reader Measurements'!$J17</f>
        <v>9576</v>
      </c>
      <c r="S20" s="25"/>
      <c r="T20" s="22">
        <f>'Raw Plate Reader Measurements'!M17-'Raw Plate Reader Measurements'!$U17</f>
        <v>0.1680000051856041</v>
      </c>
      <c r="U20" s="22">
        <f>'Raw Plate Reader Measurements'!N17-'Raw Plate Reader Measurements'!$U17</f>
        <v>0.16019999235868454</v>
      </c>
      <c r="V20" s="22">
        <f>'Raw Plate Reader Measurements'!O17-'Raw Plate Reader Measurements'!$U17</f>
        <v>0.13540000468492508</v>
      </c>
      <c r="W20" s="22">
        <f>'Raw Plate Reader Measurements'!P17-'Raw Plate Reader Measurements'!$U17</f>
        <v>0.14379999786615372</v>
      </c>
      <c r="X20" s="22">
        <f>'Raw Plate Reader Measurements'!Q17-'Raw Plate Reader Measurements'!$U17</f>
        <v>0.15929999202489853</v>
      </c>
      <c r="Y20" s="22">
        <f>'Raw Plate Reader Measurements'!R17-'Raw Plate Reader Measurements'!$U17</f>
        <v>0.16099999099969864</v>
      </c>
      <c r="Z20" s="22">
        <f>'Raw Plate Reader Measurements'!S17-'Raw Plate Reader Measurements'!$U17</f>
        <v>0.18810000270605087</v>
      </c>
      <c r="AA20" s="22">
        <f>'Raw Plate Reader Measurements'!T17-'Raw Plate Reader Measurements'!$U17</f>
        <v>0.17189999669790268</v>
      </c>
    </row>
    <row r="21" spans="1:27">
      <c r="A21" t="s">
        <v>34</v>
      </c>
      <c r="B21" s="22">
        <f t="shared" si="1"/>
        <v>-1.5843863988588698</v>
      </c>
      <c r="C21" s="22">
        <f t="shared" si="1"/>
        <v>10.805477168897239</v>
      </c>
      <c r="D21" s="22">
        <f t="shared" si="1"/>
        <v>22.542682799097747</v>
      </c>
      <c r="E21" s="22">
        <f t="shared" si="1"/>
        <v>19.401612418009105</v>
      </c>
      <c r="F21" s="22">
        <f t="shared" si="1"/>
        <v>-0.95131340792061347</v>
      </c>
      <c r="G21" s="22">
        <f t="shared" si="1"/>
        <v>20.193814577530325</v>
      </c>
      <c r="H21" s="22">
        <f t="shared" si="1"/>
        <v>3.9069009865326101</v>
      </c>
      <c r="I21" s="22">
        <f t="shared" si="1"/>
        <v>6.0128366173963368</v>
      </c>
      <c r="K21" s="15">
        <f>'Raw Plate Reader Measurements'!B18-'Raw Plate Reader Measurements'!$J18</f>
        <v>-2334</v>
      </c>
      <c r="L21" s="15">
        <f>'Raw Plate Reader Measurements'!C18-'Raw Plate Reader Measurements'!$J18</f>
        <v>15729</v>
      </c>
      <c r="M21" s="15">
        <f>'Raw Plate Reader Measurements'!D18-'Raw Plate Reader Measurements'!$J18</f>
        <v>27122</v>
      </c>
      <c r="N21" s="15">
        <f>'Raw Plate Reader Measurements'!E18-'Raw Plate Reader Measurements'!$J18</f>
        <v>25055</v>
      </c>
      <c r="O21" s="15">
        <f>'Raw Plate Reader Measurements'!F18-'Raw Plate Reader Measurements'!$J18</f>
        <v>-1364</v>
      </c>
      <c r="P21" s="15">
        <f>'Raw Plate Reader Measurements'!G18-'Raw Plate Reader Measurements'!$J18</f>
        <v>28460</v>
      </c>
      <c r="Q21" s="15">
        <f>'Raw Plate Reader Measurements'!H18-'Raw Plate Reader Measurements'!$J18</f>
        <v>6619</v>
      </c>
      <c r="R21" s="15">
        <f>'Raw Plate Reader Measurements'!I18-'Raw Plate Reader Measurements'!$J18</f>
        <v>8264</v>
      </c>
      <c r="S21" s="25"/>
      <c r="T21" s="22">
        <f>'Raw Plate Reader Measurements'!M18-'Raw Plate Reader Measurements'!$U18</f>
        <v>0.16860000044107437</v>
      </c>
      <c r="U21" s="22">
        <f>'Raw Plate Reader Measurements'!N18-'Raw Plate Reader Measurements'!$U18</f>
        <v>0.16659999638795853</v>
      </c>
      <c r="V21" s="22">
        <f>'Raw Plate Reader Measurements'!O18-'Raw Plate Reader Measurements'!$U18</f>
        <v>0.13769999891519547</v>
      </c>
      <c r="W21" s="22">
        <f>'Raw Plate Reader Measurements'!P18-'Raw Plate Reader Measurements'!$U18</f>
        <v>0.14779999107122421</v>
      </c>
      <c r="X21" s="22">
        <f>'Raw Plate Reader Measurements'!Q18-'Raw Plate Reader Measurements'!$U18</f>
        <v>0.16409999877214432</v>
      </c>
      <c r="Y21" s="22">
        <f>'Raw Plate Reader Measurements'!R18-'Raw Plate Reader Measurements'!$U18</f>
        <v>0.16129999607801437</v>
      </c>
      <c r="Z21" s="22">
        <f>'Raw Plate Reader Measurements'!S18-'Raw Plate Reader Measurements'!$U18</f>
        <v>0.19389999657869339</v>
      </c>
      <c r="AA21" s="22">
        <f>'Raw Plate Reader Measurements'!T18-'Raw Plate Reader Measurements'!$U18</f>
        <v>0.15730000287294388</v>
      </c>
    </row>
    <row r="22" spans="1:27">
      <c r="A22" t="s">
        <v>33</v>
      </c>
      <c r="B22" s="22">
        <f t="shared" si="1"/>
        <v>-1.6246941424673536</v>
      </c>
      <c r="C22" s="22">
        <f t="shared" si="1"/>
        <v>10.45221357697614</v>
      </c>
      <c r="D22" s="22">
        <f t="shared" si="1"/>
        <v>21.665771301730182</v>
      </c>
      <c r="E22" s="22">
        <f t="shared" si="1"/>
        <v>18.562750065797868</v>
      </c>
      <c r="F22" s="22">
        <f t="shared" si="1"/>
        <v>-1.0803081602332407</v>
      </c>
      <c r="G22" s="22">
        <f t="shared" si="1"/>
        <v>20.992964187794563</v>
      </c>
      <c r="H22" s="22">
        <f t="shared" si="1"/>
        <v>3.8488192337322875</v>
      </c>
      <c r="I22" s="22">
        <f t="shared" si="1"/>
        <v>6.0289454648616108</v>
      </c>
      <c r="K22" s="15">
        <f>'Raw Plate Reader Measurements'!B19-'Raw Plate Reader Measurements'!$J19</f>
        <v>-2453</v>
      </c>
      <c r="L22" s="15">
        <f>'Raw Plate Reader Measurements'!C19-'Raw Plate Reader Measurements'!$J19</f>
        <v>15644</v>
      </c>
      <c r="M22" s="15">
        <f>'Raw Plate Reader Measurements'!D19-'Raw Plate Reader Measurements'!$J19</f>
        <v>27411</v>
      </c>
      <c r="N22" s="15">
        <f>'Raw Plate Reader Measurements'!E19-'Raw Plate Reader Measurements'!$J19</f>
        <v>24734</v>
      </c>
      <c r="O22" s="15">
        <f>'Raw Plate Reader Measurements'!F19-'Raw Plate Reader Measurements'!$J19</f>
        <v>-1565</v>
      </c>
      <c r="P22" s="15">
        <f>'Raw Plate Reader Measurements'!G19-'Raw Plate Reader Measurements'!$J19</f>
        <v>30375</v>
      </c>
      <c r="Q22" s="15">
        <f>'Raw Plate Reader Measurements'!H19-'Raw Plate Reader Measurements'!$J19</f>
        <v>6756</v>
      </c>
      <c r="R22" s="15">
        <f>'Raw Plate Reader Measurements'!I19-'Raw Plate Reader Measurements'!$J19</f>
        <v>8913</v>
      </c>
      <c r="S22" s="25"/>
      <c r="T22" s="22">
        <f>'Raw Plate Reader Measurements'!M19-'Raw Plate Reader Measurements'!$U19</f>
        <v>0.17280000820755959</v>
      </c>
      <c r="U22" s="22">
        <f>'Raw Plate Reader Measurements'!N19-'Raw Plate Reader Measurements'!$U19</f>
        <v>0.17129999771714211</v>
      </c>
      <c r="V22" s="22">
        <f>'Raw Plate Reader Measurements'!O19-'Raw Plate Reader Measurements'!$U19</f>
        <v>0.14479999616742134</v>
      </c>
      <c r="W22" s="22">
        <f>'Raw Plate Reader Measurements'!P19-'Raw Plate Reader Measurements'!$U19</f>
        <v>0.15250000730156898</v>
      </c>
      <c r="X22" s="22">
        <f>'Raw Plate Reader Measurements'!Q19-'Raw Plate Reader Measurements'!$U19</f>
        <v>0.16579999402165413</v>
      </c>
      <c r="Y22" s="22">
        <f>'Raw Plate Reader Measurements'!R19-'Raw Plate Reader Measurements'!$U19</f>
        <v>0.1656000055372715</v>
      </c>
      <c r="Z22" s="22">
        <f>'Raw Plate Reader Measurements'!S19-'Raw Plate Reader Measurements'!$U19</f>
        <v>0.20090000703930855</v>
      </c>
      <c r="AA22" s="22">
        <f>'Raw Plate Reader Measurements'!T19-'Raw Plate Reader Measurements'!$U19</f>
        <v>0.16920000687241554</v>
      </c>
    </row>
    <row r="23" spans="1:27">
      <c r="A23" t="s">
        <v>32</v>
      </c>
      <c r="B23" s="22">
        <f t="shared" si="1"/>
        <v>-1.6590686077931294</v>
      </c>
      <c r="C23" s="22">
        <f t="shared" si="1"/>
        <v>10.434882610420368</v>
      </c>
      <c r="D23" s="22">
        <f t="shared" si="1"/>
        <v>22.418263715898494</v>
      </c>
      <c r="E23" s="22">
        <f t="shared" si="1"/>
        <v>18.739745506853872</v>
      </c>
      <c r="F23" s="22">
        <f t="shared" si="1"/>
        <v>-1.07396787895414</v>
      </c>
      <c r="G23" s="22">
        <f t="shared" si="1"/>
        <v>18.439611493689934</v>
      </c>
      <c r="H23" s="22">
        <f t="shared" si="1"/>
        <v>3.8572409134319217</v>
      </c>
      <c r="I23" s="22">
        <f t="shared" si="1"/>
        <v>6.4020394599177513</v>
      </c>
      <c r="K23" s="15">
        <f>'Raw Plate Reader Measurements'!B20-'Raw Plate Reader Measurements'!$J20</f>
        <v>-2502</v>
      </c>
      <c r="L23" s="15">
        <f>'Raw Plate Reader Measurements'!C20-'Raw Plate Reader Measurements'!$J20</f>
        <v>15691</v>
      </c>
      <c r="M23" s="15">
        <f>'Raw Plate Reader Measurements'!D20-'Raw Plate Reader Measurements'!$J20</f>
        <v>27462</v>
      </c>
      <c r="N23" s="15">
        <f>'Raw Plate Reader Measurements'!E20-'Raw Plate Reader Measurements'!$J20</f>
        <v>24495</v>
      </c>
      <c r="O23" s="15">
        <f>'Raw Plate Reader Measurements'!F20-'Raw Plate Reader Measurements'!$J20</f>
        <v>-1553</v>
      </c>
      <c r="P23" s="15">
        <f>'Raw Plate Reader Measurements'!G20-'Raw Plate Reader Measurements'!$J20</f>
        <v>28485</v>
      </c>
      <c r="Q23" s="15">
        <f>'Raw Plate Reader Measurements'!H20-'Raw Plate Reader Measurements'!$J20</f>
        <v>6882</v>
      </c>
      <c r="R23" s="15">
        <f>'Raw Plate Reader Measurements'!I20-'Raw Plate Reader Measurements'!$J20</f>
        <v>10684</v>
      </c>
      <c r="S23" s="25"/>
      <c r="T23" s="22">
        <f>'Raw Plate Reader Measurements'!M20-'Raw Plate Reader Measurements'!$U20</f>
        <v>0.17259999737143517</v>
      </c>
      <c r="U23" s="22">
        <f>'Raw Plate Reader Measurements'!N20-'Raw Plate Reader Measurements'!$U20</f>
        <v>0.1721000038087368</v>
      </c>
      <c r="V23" s="22">
        <f>'Raw Plate Reader Measurements'!O20-'Raw Plate Reader Measurements'!$U20</f>
        <v>0.14020000025629997</v>
      </c>
      <c r="W23" s="22">
        <f>'Raw Plate Reader Measurements'!P20-'Raw Plate Reader Measurements'!$U20</f>
        <v>0.14959999546408653</v>
      </c>
      <c r="X23" s="22">
        <f>'Raw Plate Reader Measurements'!Q20-'Raw Plate Reader Measurements'!$U20</f>
        <v>0.16549999639391899</v>
      </c>
      <c r="Y23" s="22">
        <f>'Raw Plate Reader Measurements'!R20-'Raw Plate Reader Measurements'!$U20</f>
        <v>0.17680000886321068</v>
      </c>
      <c r="Z23" s="22">
        <f>'Raw Plate Reader Measurements'!S20-'Raw Plate Reader Measurements'!$U20</f>
        <v>0.20419999584555626</v>
      </c>
      <c r="AA23" s="22">
        <f>'Raw Plate Reader Measurements'!T20-'Raw Plate Reader Measurements'!$U20</f>
        <v>0.19099999591708183</v>
      </c>
    </row>
    <row r="24" spans="1:27">
      <c r="A24" t="s">
        <v>36</v>
      </c>
      <c r="B24" s="22">
        <f t="shared" si="1"/>
        <v>-1.6197716458328155</v>
      </c>
      <c r="C24" s="22">
        <f t="shared" si="1"/>
        <v>10.165099759532259</v>
      </c>
      <c r="D24" s="22">
        <f t="shared" si="1"/>
        <v>21.865801937642036</v>
      </c>
      <c r="E24" s="22">
        <f t="shared" si="1"/>
        <v>18.785458700111594</v>
      </c>
      <c r="F24" s="22">
        <f t="shared" si="1"/>
        <v>-1.0550143752226566</v>
      </c>
      <c r="G24" s="22">
        <f t="shared" si="1"/>
        <v>16.971616976485667</v>
      </c>
      <c r="H24" s="22">
        <f t="shared" si="1"/>
        <v>3.9959383976251348</v>
      </c>
      <c r="I24" s="22">
        <f t="shared" si="1"/>
        <v>6.1149478006665978</v>
      </c>
      <c r="K24" s="15">
        <f>'Raw Plate Reader Measurements'!B21-'Raw Plate Reader Measurements'!$J21</f>
        <v>-2430</v>
      </c>
      <c r="L24" s="15">
        <f>'Raw Plate Reader Measurements'!C21-'Raw Plate Reader Measurements'!$J21</f>
        <v>14184</v>
      </c>
      <c r="M24" s="15">
        <f>'Raw Plate Reader Measurements'!D21-'Raw Plate Reader Measurements'!$J21</f>
        <v>25104</v>
      </c>
      <c r="N24" s="15">
        <f>'Raw Plate Reader Measurements'!E21-'Raw Plate Reader Measurements'!$J21</f>
        <v>24128</v>
      </c>
      <c r="O24" s="15">
        <f>'Raw Plate Reader Measurements'!F21-'Raw Plate Reader Measurements'!$J21</f>
        <v>-1509</v>
      </c>
      <c r="P24" s="15">
        <f>'Raw Plate Reader Measurements'!G21-'Raw Plate Reader Measurements'!$J21</f>
        <v>24423</v>
      </c>
      <c r="Q24" s="15">
        <f>'Raw Plate Reader Measurements'!H21-'Raw Plate Reader Measurements'!$J21</f>
        <v>6707</v>
      </c>
      <c r="R24" s="15">
        <f>'Raw Plate Reader Measurements'!I21-'Raw Plate Reader Measurements'!$J21</f>
        <v>9147</v>
      </c>
      <c r="S24" s="25"/>
      <c r="T24" s="22">
        <f>'Raw Plate Reader Measurements'!M21-'Raw Plate Reader Measurements'!$U21</f>
        <v>0.17170000448822975</v>
      </c>
      <c r="U24" s="22">
        <f>'Raw Plate Reader Measurements'!N21-'Raw Plate Reader Measurements'!$U21</f>
        <v>0.15969999507069588</v>
      </c>
      <c r="V24" s="22">
        <f>'Raw Plate Reader Measurements'!O21-'Raw Plate Reader Measurements'!$U21</f>
        <v>0.13139999285340309</v>
      </c>
      <c r="W24" s="22">
        <f>'Raw Plate Reader Measurements'!P21-'Raw Plate Reader Measurements'!$U21</f>
        <v>0.14700000360608101</v>
      </c>
      <c r="X24" s="22">
        <f>'Raw Plate Reader Measurements'!Q21-'Raw Plate Reader Measurements'!$U21</f>
        <v>0.16370000317692757</v>
      </c>
      <c r="Y24" s="22">
        <f>'Raw Plate Reader Measurements'!R21-'Raw Plate Reader Measurements'!$U21</f>
        <v>0.16470000520348549</v>
      </c>
      <c r="Z24" s="22">
        <f>'Raw Plate Reader Measurements'!S21-'Raw Plate Reader Measurements'!$U21</f>
        <v>0.19209999218583107</v>
      </c>
      <c r="AA24" s="22">
        <f>'Raw Plate Reader Measurements'!T21-'Raw Plate Reader Measurements'!$U21</f>
        <v>0.17119999602437019</v>
      </c>
    </row>
    <row r="25" spans="1:27">
      <c r="A25" t="s">
        <v>37</v>
      </c>
      <c r="B25" s="22">
        <f t="shared" si="1"/>
        <v>-1.5454805227339794</v>
      </c>
      <c r="C25" s="22">
        <f t="shared" si="1"/>
        <v>10.611742666222067</v>
      </c>
      <c r="D25" s="22">
        <f t="shared" si="1"/>
        <v>23.175195099625149</v>
      </c>
      <c r="E25" s="22">
        <f t="shared" si="1"/>
        <v>18.899087777860561</v>
      </c>
      <c r="F25" s="22">
        <f t="shared" si="1"/>
        <v>-0.8825820230419541</v>
      </c>
      <c r="G25" s="22">
        <f t="shared" si="1"/>
        <v>20.127530519373664</v>
      </c>
      <c r="H25" s="22">
        <f t="shared" si="1"/>
        <v>4.0248969463705313</v>
      </c>
      <c r="I25" s="22">
        <f t="shared" si="1"/>
        <v>6.5494883631809282</v>
      </c>
      <c r="K25" s="15">
        <f>'Raw Plate Reader Measurements'!B22-'Raw Plate Reader Measurements'!$J22</f>
        <v>-2328</v>
      </c>
      <c r="L25" s="15">
        <f>'Raw Plate Reader Measurements'!C22-'Raw Plate Reader Measurements'!$J22</f>
        <v>15345</v>
      </c>
      <c r="M25" s="15">
        <f>'Raw Plate Reader Measurements'!D22-'Raw Plate Reader Measurements'!$J22</f>
        <v>27883</v>
      </c>
      <c r="N25" s="15">
        <f>'Raw Plate Reader Measurements'!E22-'Raw Plate Reader Measurements'!$J22</f>
        <v>25628</v>
      </c>
      <c r="O25" s="15">
        <f>'Raw Plate Reader Measurements'!F22-'Raw Plate Reader Measurements'!$J22</f>
        <v>-1331</v>
      </c>
      <c r="P25" s="15">
        <f>'Raw Plate Reader Measurements'!G22-'Raw Plate Reader Measurements'!$J22</f>
        <v>30899</v>
      </c>
      <c r="Q25" s="15">
        <f>'Raw Plate Reader Measurements'!H22-'Raw Plate Reader Measurements'!$J22</f>
        <v>7575</v>
      </c>
      <c r="R25" s="15">
        <f>'Raw Plate Reader Measurements'!I22-'Raw Plate Reader Measurements'!$J22</f>
        <v>10684</v>
      </c>
      <c r="S25" s="25"/>
      <c r="T25" s="22">
        <f>'Raw Plate Reader Measurements'!M22-'Raw Plate Reader Measurements'!$U22</f>
        <v>0.17240000143647194</v>
      </c>
      <c r="U25" s="22">
        <f>'Raw Plate Reader Measurements'!N22-'Raw Plate Reader Measurements'!$U22</f>
        <v>0.16550000384449959</v>
      </c>
      <c r="V25" s="22">
        <f>'Raw Plate Reader Measurements'!O22-'Raw Plate Reader Measurements'!$U22</f>
        <v>0.13769999518990517</v>
      </c>
      <c r="W25" s="22">
        <f>'Raw Plate Reader Measurements'!P22-'Raw Plate Reader Measurements'!$U22</f>
        <v>0.15519999340176582</v>
      </c>
      <c r="X25" s="22">
        <f>'Raw Plate Reader Measurements'!Q22-'Raw Plate Reader Measurements'!$U22</f>
        <v>0.17260000482201576</v>
      </c>
      <c r="Y25" s="22">
        <f>'Raw Plate Reader Measurements'!R22-'Raw Plate Reader Measurements'!$U22</f>
        <v>0.17569999769330025</v>
      </c>
      <c r="Z25" s="22">
        <f>'Raw Plate Reader Measurements'!S22-'Raw Plate Reader Measurements'!$U22</f>
        <v>0.21539999917149544</v>
      </c>
      <c r="AA25" s="22">
        <f>'Raw Plate Reader Measurements'!T22-'Raw Plate Reader Measurements'!$U22</f>
        <v>0.1867000050842762</v>
      </c>
    </row>
    <row r="26" spans="1:27">
      <c r="A26" t="s">
        <v>38</v>
      </c>
      <c r="B26" s="22">
        <f t="shared" si="1"/>
        <v>-1.7374418763261947</v>
      </c>
      <c r="C26" s="22">
        <f t="shared" si="1"/>
        <v>10.779771464842426</v>
      </c>
      <c r="D26" s="22">
        <f t="shared" si="1"/>
        <v>22.873531554108066</v>
      </c>
      <c r="E26" s="22">
        <f t="shared" si="1"/>
        <v>19.607837066805253</v>
      </c>
      <c r="F26" s="22">
        <f t="shared" si="1"/>
        <v>-0.98496826396474169</v>
      </c>
      <c r="G26" s="22">
        <f t="shared" si="1"/>
        <v>19.500164767498024</v>
      </c>
      <c r="H26" s="22">
        <f t="shared" si="1"/>
        <v>3.9280929966780893</v>
      </c>
      <c r="I26" s="22">
        <f t="shared" si="1"/>
        <v>6.5269109258679672</v>
      </c>
      <c r="K26" s="15">
        <f>'Raw Plate Reader Measurements'!B23-'Raw Plate Reader Measurements'!$J23</f>
        <v>-2520</v>
      </c>
      <c r="L26" s="15">
        <f>'Raw Plate Reader Measurements'!C23-'Raw Plate Reader Measurements'!$J23</f>
        <v>15701</v>
      </c>
      <c r="M26" s="15">
        <f>'Raw Plate Reader Measurements'!D23-'Raw Plate Reader Measurements'!$J23</f>
        <v>27600</v>
      </c>
      <c r="N26" s="15">
        <f>'Raw Plate Reader Measurements'!E23-'Raw Plate Reader Measurements'!$J23</f>
        <v>26058</v>
      </c>
      <c r="O26" s="15">
        <f>'Raw Plate Reader Measurements'!F23-'Raw Plate Reader Measurements'!$J23</f>
        <v>-1420</v>
      </c>
      <c r="P26" s="15">
        <f>'Raw Plate Reader Measurements'!G23-'Raw Plate Reader Measurements'!$J23</f>
        <v>28641</v>
      </c>
      <c r="Q26" s="15">
        <f>'Raw Plate Reader Measurements'!H23-'Raw Plate Reader Measurements'!$J23</f>
        <v>6473</v>
      </c>
      <c r="R26" s="15">
        <f>'Raw Plate Reader Measurements'!I23-'Raw Plate Reader Measurements'!$J23</f>
        <v>10305</v>
      </c>
      <c r="S26" s="25"/>
      <c r="T26" s="22">
        <f>'Raw Plate Reader Measurements'!M23-'Raw Plate Reader Measurements'!$U23</f>
        <v>0.16599999740719795</v>
      </c>
      <c r="U26" s="22">
        <f>'Raw Plate Reader Measurements'!N23-'Raw Plate Reader Measurements'!$U23</f>
        <v>0.16669999435544014</v>
      </c>
      <c r="V26" s="22">
        <f>'Raw Plate Reader Measurements'!O23-'Raw Plate Reader Measurements'!$U23</f>
        <v>0.13810000196099281</v>
      </c>
      <c r="W26" s="22">
        <f>'Raw Plate Reader Measurements'!P23-'Raw Plate Reader Measurements'!$U23</f>
        <v>0.15210000053048134</v>
      </c>
      <c r="X26" s="22">
        <f>'Raw Plate Reader Measurements'!Q23-'Raw Plate Reader Measurements'!$U23</f>
        <v>0.16499999538064003</v>
      </c>
      <c r="Y26" s="22">
        <f>'Raw Plate Reader Measurements'!R23-'Raw Plate Reader Measurements'!$U23</f>
        <v>0.16810000315308571</v>
      </c>
      <c r="Z26" s="22">
        <f>'Raw Plate Reader Measurements'!S23-'Raw Plate Reader Measurements'!$U23</f>
        <v>0.18859999254345894</v>
      </c>
      <c r="AA26" s="22">
        <f>'Raw Plate Reader Measurements'!T23-'Raw Plate Reader Measurements'!$U23</f>
        <v>0.18069999292492867</v>
      </c>
    </row>
    <row r="27" spans="1:27">
      <c r="A27" t="s">
        <v>39</v>
      </c>
      <c r="B27" s="22">
        <f t="shared" si="1"/>
        <v>-1.7076639857660072</v>
      </c>
      <c r="C27" s="22">
        <f t="shared" si="1"/>
        <v>10.996621526414112</v>
      </c>
      <c r="D27" s="22">
        <f t="shared" si="1"/>
        <v>23.998520985813489</v>
      </c>
      <c r="E27" s="22">
        <f t="shared" si="1"/>
        <v>19.365937256084923</v>
      </c>
      <c r="F27" s="22">
        <f t="shared" si="1"/>
        <v>-0.85241803975209096</v>
      </c>
      <c r="G27" s="22">
        <f t="shared" si="1"/>
        <v>19.110658430116008</v>
      </c>
      <c r="H27" s="22">
        <f t="shared" si="1"/>
        <v>4.12122323715493</v>
      </c>
      <c r="I27" s="22">
        <f t="shared" si="1"/>
        <v>6.58619572552628</v>
      </c>
      <c r="K27" s="15">
        <f>'Raw Plate Reader Measurements'!B24-'Raw Plate Reader Measurements'!$J24</f>
        <v>-2535</v>
      </c>
      <c r="L27" s="15">
        <f>'Raw Plate Reader Measurements'!C24-'Raw Plate Reader Measurements'!$J24</f>
        <v>16430</v>
      </c>
      <c r="M27" s="15">
        <f>'Raw Plate Reader Measurements'!D24-'Raw Plate Reader Measurements'!$J24</f>
        <v>29922</v>
      </c>
      <c r="N27" s="15">
        <f>'Raw Plate Reader Measurements'!E24-'Raw Plate Reader Measurements'!$J24</f>
        <v>25635</v>
      </c>
      <c r="O27" s="15">
        <f>'Raw Plate Reader Measurements'!F24-'Raw Plate Reader Measurements'!$J24</f>
        <v>-1287</v>
      </c>
      <c r="P27" s="15">
        <f>'Raw Plate Reader Measurements'!G24-'Raw Plate Reader Measurements'!$J24</f>
        <v>27401</v>
      </c>
      <c r="Q27" s="15">
        <f>'Raw Plate Reader Measurements'!H24-'Raw Plate Reader Measurements'!$J24</f>
        <v>7389</v>
      </c>
      <c r="R27" s="15">
        <f>'Raw Plate Reader Measurements'!I24-'Raw Plate Reader Measurements'!$J24</f>
        <v>10272</v>
      </c>
      <c r="S27" s="25"/>
      <c r="T27" s="22">
        <f>'Raw Plate Reader Measurements'!M24-'Raw Plate Reader Measurements'!$U24</f>
        <v>0.16989999637007713</v>
      </c>
      <c r="U27" s="22">
        <f>'Raw Plate Reader Measurements'!N24-'Raw Plate Reader Measurements'!$U24</f>
        <v>0.17100000008940697</v>
      </c>
      <c r="V27" s="22">
        <f>'Raw Plate Reader Measurements'!O24-'Raw Plate Reader Measurements'!$U24</f>
        <v>0.14269999787211418</v>
      </c>
      <c r="W27" s="22">
        <f>'Raw Plate Reader Measurements'!P24-'Raw Plate Reader Measurements'!$U24</f>
        <v>0.15149999782443047</v>
      </c>
      <c r="X27" s="22">
        <f>'Raw Plate Reader Measurements'!Q24-'Raw Plate Reader Measurements'!$U24</f>
        <v>0.17280000075697899</v>
      </c>
      <c r="Y27" s="22">
        <f>'Raw Plate Reader Measurements'!R24-'Raw Plate Reader Measurements'!$U24</f>
        <v>0.16410000249743462</v>
      </c>
      <c r="Z27" s="22">
        <f>'Raw Plate Reader Measurements'!S24-'Raw Plate Reader Measurements'!$U24</f>
        <v>0.20519999787211418</v>
      </c>
      <c r="AA27" s="22">
        <f>'Raw Plate Reader Measurements'!T24-'Raw Plate Reader Measurements'!$U24</f>
        <v>0.17849999293684959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B27"/>
  <sheetViews>
    <sheetView workbookViewId="0">
      <selection activeCell="B2" sqref="B2"/>
    </sheetView>
  </sheetViews>
  <sheetFormatPr defaultColWidth="11.42578125" defaultRowHeight="15"/>
  <cols>
    <col min="1" max="1" width="21.42578125" customWidth="1"/>
    <col min="2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>
      <c r="A1" s="11" t="s">
        <v>20</v>
      </c>
      <c r="B1" s="6" t="s">
        <v>132</v>
      </c>
      <c r="F1" s="10" t="s">
        <v>51</v>
      </c>
      <c r="I1" s="10"/>
    </row>
    <row r="2" spans="1:28">
      <c r="A2" t="s">
        <v>130</v>
      </c>
      <c r="B2" s="14">
        <f>'Particle standard curve'!C30</f>
        <v>388384912.45553076</v>
      </c>
      <c r="F2" s="10" t="s">
        <v>162</v>
      </c>
      <c r="I2" s="10"/>
    </row>
    <row r="3" spans="1:28">
      <c r="A3" s="9" t="s">
        <v>140</v>
      </c>
      <c r="B3" s="14">
        <f>'Fluorescein standard curve'!C31</f>
        <v>1696169782.3705637</v>
      </c>
      <c r="I3" s="10"/>
    </row>
    <row r="4" spans="1:28">
      <c r="I4" s="10"/>
    </row>
    <row r="7" spans="1:28" ht="18.75">
      <c r="A7" s="12" t="s">
        <v>21</v>
      </c>
    </row>
    <row r="8" spans="1:28" ht="15.75">
      <c r="A8" s="19" t="s">
        <v>139</v>
      </c>
      <c r="K8" s="19" t="s">
        <v>138</v>
      </c>
      <c r="T8" s="16" t="s">
        <v>137</v>
      </c>
    </row>
    <row r="9" spans="1:28" s="8" customFormat="1">
      <c r="A9" s="16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>
      <c r="A10" t="s">
        <v>31</v>
      </c>
      <c r="B10" s="14">
        <f t="shared" ref="B10:I17" si="0">K10/T10*$B$3/$B$2</f>
        <v>-158711.82739084002</v>
      </c>
      <c r="C10" s="14">
        <f t="shared" si="0"/>
        <v>1220720.0307489869</v>
      </c>
      <c r="D10" s="14">
        <f t="shared" si="0"/>
        <v>5833785.5833506277</v>
      </c>
      <c r="E10" s="14">
        <f t="shared" si="0"/>
        <v>2582130.1422864217</v>
      </c>
      <c r="F10" s="14">
        <f t="shared" si="0"/>
        <v>-184223.65290797621</v>
      </c>
      <c r="G10" s="14">
        <f t="shared" si="0"/>
        <v>229394.96590816404</v>
      </c>
      <c r="H10" s="14">
        <f t="shared" si="0"/>
        <v>2690091.2999583227</v>
      </c>
      <c r="I10" s="14">
        <f t="shared" si="0"/>
        <v>1530684.9721726524</v>
      </c>
      <c r="K10" s="15">
        <f>'Raw Plate Reader Measurements'!B7-'Raw Plate Reader Measurements'!$J7</f>
        <v>-745</v>
      </c>
      <c r="L10" s="15">
        <f>'Raw Plate Reader Measurements'!C7-'Raw Plate Reader Measurements'!$J7</f>
        <v>6373</v>
      </c>
      <c r="M10" s="15">
        <f>'Raw Plate Reader Measurements'!D7-'Raw Plate Reader Measurements'!$J7</f>
        <v>28987</v>
      </c>
      <c r="N10" s="15">
        <f>'Raw Plate Reader Measurements'!E7-'Raw Plate Reader Measurements'!$J7</f>
        <v>10406</v>
      </c>
      <c r="O10" s="15">
        <f>'Raw Plate Reader Measurements'!F7-'Raw Plate Reader Measurements'!$J7</f>
        <v>-599</v>
      </c>
      <c r="P10" s="15">
        <f>'Raw Plate Reader Measurements'!G7-'Raw Plate Reader Measurements'!$J7</f>
        <v>998</v>
      </c>
      <c r="Q10" s="15">
        <f>'Raw Plate Reader Measurements'!H7-'Raw Plate Reader Measurements'!$J7</f>
        <v>16816</v>
      </c>
      <c r="R10" s="15">
        <f>'Raw Plate Reader Measurements'!I7-'Raw Plate Reader Measurements'!$J7</f>
        <v>7115</v>
      </c>
      <c r="S10" s="25"/>
      <c r="T10" s="22">
        <f>'Raw Plate Reader Measurements'!M7-'Raw Plate Reader Measurements'!$U7</f>
        <v>2.0500004291534424E-2</v>
      </c>
      <c r="U10" s="22">
        <f>'Raw Plate Reader Measurements'!N7-'Raw Plate Reader Measurements'!$U7</f>
        <v>2.279999852180481E-2</v>
      </c>
      <c r="V10" s="22">
        <f>'Raw Plate Reader Measurements'!O7-'Raw Plate Reader Measurements'!$U7</f>
        <v>2.1700002253055573E-2</v>
      </c>
      <c r="W10" s="22">
        <f>'Raw Plate Reader Measurements'!P7-'Raw Plate Reader Measurements'!$U7</f>
        <v>1.7599999904632568E-2</v>
      </c>
      <c r="X10" s="22">
        <f>'Raw Plate Reader Measurements'!Q7-'Raw Plate Reader Measurements'!$U7</f>
        <v>1.4200001955032349E-2</v>
      </c>
      <c r="Y10" s="22">
        <f>'Raw Plate Reader Measurements'!R7-'Raw Plate Reader Measurements'!$U7</f>
        <v>1.900000125169754E-2</v>
      </c>
      <c r="Z10" s="22">
        <f>'Raw Plate Reader Measurements'!S7-'Raw Plate Reader Measurements'!$U7</f>
        <v>2.7300000190734863E-2</v>
      </c>
      <c r="AA10" s="22">
        <f>'Raw Plate Reader Measurements'!T7-'Raw Plate Reader Measurements'!$U7</f>
        <v>2.0300000905990601E-2</v>
      </c>
    </row>
    <row r="11" spans="1:28">
      <c r="A11" t="s">
        <v>34</v>
      </c>
      <c r="B11" s="14">
        <f t="shared" si="0"/>
        <v>-356238.68185423908</v>
      </c>
      <c r="C11" s="14">
        <f t="shared" si="0"/>
        <v>1103302.5199042908</v>
      </c>
      <c r="D11" s="14">
        <f t="shared" si="0"/>
        <v>5952567.6423330437</v>
      </c>
      <c r="E11" s="14">
        <f t="shared" si="0"/>
        <v>2916431.6652000528</v>
      </c>
      <c r="F11" s="14">
        <f t="shared" si="0"/>
        <v>-349674.1910244046</v>
      </c>
      <c r="G11" s="14">
        <f t="shared" si="0"/>
        <v>117025.03536731689</v>
      </c>
      <c r="H11" s="14">
        <f t="shared" si="0"/>
        <v>2509653.8236280503</v>
      </c>
      <c r="I11" s="14">
        <f t="shared" si="0"/>
        <v>1363831.9072830526</v>
      </c>
      <c r="K11" s="15">
        <f>'Raw Plate Reader Measurements'!B8-'Raw Plate Reader Measurements'!$J8</f>
        <v>-1558</v>
      </c>
      <c r="L11" s="15">
        <f>'Raw Plate Reader Measurements'!C8-'Raw Plate Reader Measurements'!$J8</f>
        <v>5280</v>
      </c>
      <c r="M11" s="15">
        <f>'Raw Plate Reader Measurements'!D8-'Raw Plate Reader Measurements'!$J8</f>
        <v>29032</v>
      </c>
      <c r="N11" s="15">
        <f>'Raw Plate Reader Measurements'!E8-'Raw Plate Reader Measurements'!$J8</f>
        <v>11219</v>
      </c>
      <c r="O11" s="15">
        <f>'Raw Plate Reader Measurements'!F8-'Raw Plate Reader Measurements'!$J8</f>
        <v>-1185</v>
      </c>
      <c r="P11" s="15">
        <f>'Raw Plate Reader Measurements'!G8-'Raw Plate Reader Measurements'!$J8</f>
        <v>552</v>
      </c>
      <c r="Q11" s="15">
        <f>'Raw Plate Reader Measurements'!H8-'Raw Plate Reader Measurements'!$J8</f>
        <v>15803</v>
      </c>
      <c r="R11" s="15">
        <f>'Raw Plate Reader Measurements'!I8-'Raw Plate Reader Measurements'!$J8</f>
        <v>6964</v>
      </c>
      <c r="S11" s="25"/>
      <c r="T11" s="22">
        <f>'Raw Plate Reader Measurements'!M8-'Raw Plate Reader Measurements'!$U8</f>
        <v>1.9099999219179153E-2</v>
      </c>
      <c r="U11" s="22">
        <f>'Raw Plate Reader Measurements'!N8-'Raw Plate Reader Measurements'!$U8</f>
        <v>2.0899999886751175E-2</v>
      </c>
      <c r="V11" s="22">
        <f>'Raw Plate Reader Measurements'!O8-'Raw Plate Reader Measurements'!$U8</f>
        <v>2.1299999207258224E-2</v>
      </c>
      <c r="W11" s="22">
        <f>'Raw Plate Reader Measurements'!P8-'Raw Plate Reader Measurements'!$U8</f>
        <v>1.6800001263618469E-2</v>
      </c>
      <c r="X11" s="22">
        <f>'Raw Plate Reader Measurements'!Q8-'Raw Plate Reader Measurements'!$U8</f>
        <v>1.4800000935792923E-2</v>
      </c>
      <c r="Y11" s="22">
        <f>'Raw Plate Reader Measurements'!R8-'Raw Plate Reader Measurements'!$U8</f>
        <v>2.0600002259016037E-2</v>
      </c>
      <c r="Z11" s="22">
        <f>'Raw Plate Reader Measurements'!S8-'Raw Plate Reader Measurements'!$U8</f>
        <v>2.7499999850988388E-2</v>
      </c>
      <c r="AA11" s="22">
        <f>'Raw Plate Reader Measurements'!T8-'Raw Plate Reader Measurements'!$U8</f>
        <v>2.2300001233816147E-2</v>
      </c>
    </row>
    <row r="12" spans="1:28">
      <c r="A12" t="s">
        <v>33</v>
      </c>
      <c r="B12" s="14">
        <f t="shared" si="0"/>
        <v>-200184.79589280725</v>
      </c>
      <c r="C12" s="14">
        <f t="shared" si="0"/>
        <v>1204695.1549101868</v>
      </c>
      <c r="D12" s="14">
        <f t="shared" si="0"/>
        <v>6295210.018434043</v>
      </c>
      <c r="E12" s="14">
        <f t="shared" si="0"/>
        <v>2910098.092801956</v>
      </c>
      <c r="F12" s="14">
        <f t="shared" si="0"/>
        <v>-166551.84595906246</v>
      </c>
      <c r="G12" s="14">
        <f t="shared" si="0"/>
        <v>293167.15218593425</v>
      </c>
      <c r="H12" s="14">
        <f t="shared" si="0"/>
        <v>2631729.7557535772</v>
      </c>
      <c r="I12" s="14">
        <f t="shared" si="0"/>
        <v>1445251.5329591359</v>
      </c>
      <c r="K12" s="15">
        <f>'Raw Plate Reader Measurements'!B9-'Raw Plate Reader Measurements'!$J9</f>
        <v>-848</v>
      </c>
      <c r="L12" s="15">
        <f>'Raw Plate Reader Measurements'!C9-'Raw Plate Reader Measurements'!$J9</f>
        <v>6179</v>
      </c>
      <c r="M12" s="15">
        <f>'Raw Plate Reader Measurements'!D9-'Raw Plate Reader Measurements'!$J9</f>
        <v>30559</v>
      </c>
      <c r="N12" s="15">
        <f>'Raw Plate Reader Measurements'!E9-'Raw Plate Reader Measurements'!$J9</f>
        <v>11128</v>
      </c>
      <c r="O12" s="15">
        <f>'Raw Plate Reader Measurements'!F9-'Raw Plate Reader Measurements'!$J9</f>
        <v>-614</v>
      </c>
      <c r="P12" s="15">
        <f>'Raw Plate Reader Measurements'!G9-'Raw Plate Reader Measurements'!$J9</f>
        <v>1356</v>
      </c>
      <c r="Q12" s="15">
        <f>'Raw Plate Reader Measurements'!H9-'Raw Plate Reader Measurements'!$J9</f>
        <v>16873</v>
      </c>
      <c r="R12" s="15">
        <f>'Raw Plate Reader Measurements'!I9-'Raw Plate Reader Measurements'!$J9</f>
        <v>7115</v>
      </c>
      <c r="S12" s="25"/>
      <c r="T12" s="22">
        <f>'Raw Plate Reader Measurements'!M9-'Raw Plate Reader Measurements'!$U9</f>
        <v>1.8500000238418579E-2</v>
      </c>
      <c r="U12" s="22">
        <f>'Raw Plate Reader Measurements'!N9-'Raw Plate Reader Measurements'!$U9</f>
        <v>2.239999920129776E-2</v>
      </c>
      <c r="V12" s="22">
        <f>'Raw Plate Reader Measurements'!O9-'Raw Plate Reader Measurements'!$U9</f>
        <v>2.1200001239776611E-2</v>
      </c>
      <c r="W12" s="22">
        <f>'Raw Plate Reader Measurements'!P9-'Raw Plate Reader Measurements'!$U9</f>
        <v>1.6699999570846558E-2</v>
      </c>
      <c r="X12" s="22">
        <f>'Raw Plate Reader Measurements'!Q9-'Raw Plate Reader Measurements'!$U9</f>
        <v>1.6100000590085983E-2</v>
      </c>
      <c r="Y12" s="22">
        <f>'Raw Plate Reader Measurements'!R9-'Raw Plate Reader Measurements'!$U9</f>
        <v>2.0199999213218689E-2</v>
      </c>
      <c r="Z12" s="22">
        <f>'Raw Plate Reader Measurements'!S9-'Raw Plate Reader Measurements'!$U9</f>
        <v>2.7999997138977051E-2</v>
      </c>
      <c r="AA12" s="22">
        <f>'Raw Plate Reader Measurements'!T9-'Raw Plate Reader Measurements'!$U9</f>
        <v>2.1499998867511749E-2</v>
      </c>
    </row>
    <row r="13" spans="1:28">
      <c r="A13" t="s">
        <v>32</v>
      </c>
      <c r="B13" s="14">
        <f t="shared" si="0"/>
        <v>-44956.867542583735</v>
      </c>
      <c r="C13" s="14">
        <f t="shared" si="0"/>
        <v>1209453.3801056899</v>
      </c>
      <c r="D13" s="14">
        <f t="shared" si="0"/>
        <v>6267820.6293018078</v>
      </c>
      <c r="E13" s="14">
        <f t="shared" si="0"/>
        <v>3184558.0970022692</v>
      </c>
      <c r="F13" s="14">
        <f t="shared" si="0"/>
        <v>-272090.48517451645</v>
      </c>
      <c r="G13" s="14">
        <f t="shared" si="0"/>
        <v>248059.14122095177</v>
      </c>
      <c r="H13" s="14">
        <f t="shared" si="0"/>
        <v>2650105.144849048</v>
      </c>
      <c r="I13" s="14">
        <f t="shared" si="0"/>
        <v>1591507.7762634493</v>
      </c>
      <c r="K13" s="15">
        <f>'Raw Plate Reader Measurements'!B10-'Raw Plate Reader Measurements'!$J10</f>
        <v>-210</v>
      </c>
      <c r="L13" s="15">
        <f>'Raw Plate Reader Measurements'!C10-'Raw Plate Reader Measurements'!$J10</f>
        <v>5788</v>
      </c>
      <c r="M13" s="15">
        <f>'Raw Plate Reader Measurements'!D10-'Raw Plate Reader Measurements'!$J10</f>
        <v>30139</v>
      </c>
      <c r="N13" s="15">
        <f>'Raw Plate Reader Measurements'!E10-'Raw Plate Reader Measurements'!$J10</f>
        <v>11740</v>
      </c>
      <c r="O13" s="15">
        <f>'Raw Plate Reader Measurements'!F10-'Raw Plate Reader Measurements'!$J10</f>
        <v>-947</v>
      </c>
      <c r="P13" s="15">
        <f>'Raw Plate Reader Measurements'!G10-'Raw Plate Reader Measurements'!$J10</f>
        <v>1136</v>
      </c>
      <c r="Q13" s="15">
        <f>'Raw Plate Reader Measurements'!H10-'Raw Plate Reader Measurements'!$J10</f>
        <v>16384</v>
      </c>
      <c r="R13" s="15">
        <f>'Raw Plate Reader Measurements'!I10-'Raw Plate Reader Measurements'!$J10</f>
        <v>8163</v>
      </c>
      <c r="S13" s="25"/>
      <c r="T13" s="22">
        <f>'Raw Plate Reader Measurements'!M10-'Raw Plate Reader Measurements'!$U10</f>
        <v>2.0400002598762512E-2</v>
      </c>
      <c r="U13" s="22">
        <f>'Raw Plate Reader Measurements'!N10-'Raw Plate Reader Measurements'!$U10</f>
        <v>2.0900003612041473E-2</v>
      </c>
      <c r="V13" s="22">
        <f>'Raw Plate Reader Measurements'!O10-'Raw Plate Reader Measurements'!$U10</f>
        <v>2.0999997854232788E-2</v>
      </c>
      <c r="W13" s="22">
        <f>'Raw Plate Reader Measurements'!P10-'Raw Plate Reader Measurements'!$U10</f>
        <v>1.6100000590085983E-2</v>
      </c>
      <c r="X13" s="22">
        <f>'Raw Plate Reader Measurements'!Q10-'Raw Plate Reader Measurements'!$U10</f>
        <v>1.5200000256299973E-2</v>
      </c>
      <c r="Y13" s="22">
        <f>'Raw Plate Reader Measurements'!R10-'Raw Plate Reader Measurements'!$U10</f>
        <v>2.0000003278255463E-2</v>
      </c>
      <c r="Z13" s="22">
        <f>'Raw Plate Reader Measurements'!S10-'Raw Plate Reader Measurements'!$U10</f>
        <v>2.7000002562999725E-2</v>
      </c>
      <c r="AA13" s="22">
        <f>'Raw Plate Reader Measurements'!T10-'Raw Plate Reader Measurements'!$U10</f>
        <v>2.239999920129776E-2</v>
      </c>
    </row>
    <row r="14" spans="1:28">
      <c r="A14" t="s">
        <v>36</v>
      </c>
      <c r="B14" s="14">
        <f t="shared" si="0"/>
        <v>-92595.012246049664</v>
      </c>
      <c r="C14" s="14">
        <f t="shared" si="0"/>
        <v>1226520.5617443977</v>
      </c>
      <c r="D14" s="14">
        <f t="shared" si="0"/>
        <v>6493617.4516320955</v>
      </c>
      <c r="E14" s="14">
        <f t="shared" si="0"/>
        <v>3236323.5822083456</v>
      </c>
      <c r="F14" s="14">
        <f t="shared" si="0"/>
        <v>-122995.68908888605</v>
      </c>
      <c r="G14" s="14">
        <f t="shared" si="0"/>
        <v>205281.29711205253</v>
      </c>
      <c r="H14" s="14">
        <f t="shared" si="0"/>
        <v>2686713.0623958209</v>
      </c>
      <c r="I14" s="14">
        <f t="shared" si="0"/>
        <v>1517813.8554540633</v>
      </c>
      <c r="K14" s="15">
        <f>'Raw Plate Reader Measurements'!B11-'Raw Plate Reader Measurements'!$J11</f>
        <v>-388</v>
      </c>
      <c r="L14" s="15">
        <f>'Raw Plate Reader Measurements'!C11-'Raw Plate Reader Measurements'!$J11</f>
        <v>5645</v>
      </c>
      <c r="M14" s="15">
        <f>'Raw Plate Reader Measurements'!D11-'Raw Plate Reader Measurements'!$J11</f>
        <v>30630</v>
      </c>
      <c r="N14" s="15">
        <f>'Raw Plate Reader Measurements'!E11-'Raw Plate Reader Measurements'!$J11</f>
        <v>11338</v>
      </c>
      <c r="O14" s="15">
        <f>'Raw Plate Reader Measurements'!F11-'Raw Plate Reader Measurements'!$J11</f>
        <v>-414</v>
      </c>
      <c r="P14" s="15">
        <f>'Raw Plate Reader Measurements'!G11-'Raw Plate Reader Measurements'!$J11</f>
        <v>973</v>
      </c>
      <c r="Q14" s="15">
        <f>'Raw Plate Reader Measurements'!H11-'Raw Plate Reader Measurements'!$J11</f>
        <v>17164</v>
      </c>
      <c r="R14" s="15">
        <f>'Raw Plate Reader Measurements'!I11-'Raw Plate Reader Measurements'!$J11</f>
        <v>7646</v>
      </c>
      <c r="S14" s="25"/>
      <c r="T14" s="22">
        <f>'Raw Plate Reader Measurements'!M11-'Raw Plate Reader Measurements'!$U11</f>
        <v>1.8300000578165054E-2</v>
      </c>
      <c r="U14" s="22">
        <f>'Raw Plate Reader Measurements'!N11-'Raw Plate Reader Measurements'!$U11</f>
        <v>2.0100001245737076E-2</v>
      </c>
      <c r="V14" s="22">
        <f>'Raw Plate Reader Measurements'!O11-'Raw Plate Reader Measurements'!$U11</f>
        <v>2.0600002259016037E-2</v>
      </c>
      <c r="W14" s="22">
        <f>'Raw Plate Reader Measurements'!P11-'Raw Plate Reader Measurements'!$U11</f>
        <v>1.5300001949071884E-2</v>
      </c>
      <c r="X14" s="22">
        <f>'Raw Plate Reader Measurements'!Q11-'Raw Plate Reader Measurements'!$U11</f>
        <v>1.470000296831131E-2</v>
      </c>
      <c r="Y14" s="22">
        <f>'Raw Plate Reader Measurements'!R11-'Raw Plate Reader Measurements'!$U11</f>
        <v>2.0700003951787949E-2</v>
      </c>
      <c r="Z14" s="22">
        <f>'Raw Plate Reader Measurements'!S11-'Raw Plate Reader Measurements'!$U11</f>
        <v>2.7899999171495438E-2</v>
      </c>
      <c r="AA14" s="22">
        <f>'Raw Plate Reader Measurements'!T11-'Raw Plate Reader Measurements'!$U11</f>
        <v>2.2000003606081009E-2</v>
      </c>
    </row>
    <row r="15" spans="1:28">
      <c r="A15" t="s">
        <v>37</v>
      </c>
      <c r="B15" s="14">
        <f t="shared" si="0"/>
        <v>-57854.660831161404</v>
      </c>
      <c r="C15" s="14">
        <f t="shared" si="0"/>
        <v>1177808.0005674604</v>
      </c>
      <c r="D15" s="14">
        <f t="shared" si="0"/>
        <v>6248163.5483921776</v>
      </c>
      <c r="E15" s="14">
        <f t="shared" si="0"/>
        <v>3405368.4843107169</v>
      </c>
      <c r="F15" s="14">
        <f t="shared" si="0"/>
        <v>-95590.618966649432</v>
      </c>
      <c r="G15" s="14">
        <f t="shared" si="0"/>
        <v>120260.4215663405</v>
      </c>
      <c r="H15" s="14">
        <f t="shared" si="0"/>
        <v>2740802.4644496874</v>
      </c>
      <c r="I15" s="14">
        <f t="shared" si="0"/>
        <v>1629783.3182702058</v>
      </c>
      <c r="K15" s="15">
        <f>'Raw Plate Reader Measurements'!B12-'Raw Plate Reader Measurements'!$J12</f>
        <v>-257</v>
      </c>
      <c r="L15" s="15">
        <f>'Raw Plate Reader Measurements'!C12-'Raw Plate Reader Measurements'!$J12</f>
        <v>6122</v>
      </c>
      <c r="M15" s="15">
        <f>'Raw Plate Reader Measurements'!D12-'Raw Plate Reader Measurements'!$J12</f>
        <v>29043</v>
      </c>
      <c r="N15" s="15">
        <f>'Raw Plate Reader Measurements'!E12-'Raw Plate Reader Measurements'!$J12</f>
        <v>12632</v>
      </c>
      <c r="O15" s="15">
        <f>'Raw Plate Reader Measurements'!F12-'Raw Plate Reader Measurements'!$J12</f>
        <v>-313</v>
      </c>
      <c r="P15" s="15">
        <f>'Raw Plate Reader Measurements'!G12-'Raw Plate Reader Measurements'!$J12</f>
        <v>559</v>
      </c>
      <c r="Q15" s="15">
        <f>'Raw Plate Reader Measurements'!H12-'Raw Plate Reader Measurements'!$J12</f>
        <v>17133</v>
      </c>
      <c r="R15" s="15">
        <f>'Raw Plate Reader Measurements'!I12-'Raw Plate Reader Measurements'!$J12</f>
        <v>8322</v>
      </c>
      <c r="S15" s="25"/>
      <c r="T15" s="22">
        <f>'Raw Plate Reader Measurements'!M12-'Raw Plate Reader Measurements'!$U12</f>
        <v>1.940000057220459E-2</v>
      </c>
      <c r="U15" s="22">
        <f>'Raw Plate Reader Measurements'!N12-'Raw Plate Reader Measurements'!$U12</f>
        <v>2.2699996829032898E-2</v>
      </c>
      <c r="V15" s="22">
        <f>'Raw Plate Reader Measurements'!O12-'Raw Plate Reader Measurements'!$U12</f>
        <v>2.0300000905990601E-2</v>
      </c>
      <c r="W15" s="22">
        <f>'Raw Plate Reader Measurements'!P12-'Raw Plate Reader Measurements'!$U12</f>
        <v>1.6199998557567596E-2</v>
      </c>
      <c r="X15" s="22">
        <f>'Raw Plate Reader Measurements'!Q12-'Raw Plate Reader Measurements'!$U12</f>
        <v>1.4299999922513962E-2</v>
      </c>
      <c r="Y15" s="22">
        <f>'Raw Plate Reader Measurements'!R12-'Raw Plate Reader Measurements'!$U12</f>
        <v>2.0300000905990601E-2</v>
      </c>
      <c r="Z15" s="22">
        <f>'Raw Plate Reader Measurements'!S12-'Raw Plate Reader Measurements'!$U12</f>
        <v>2.7300000190734863E-2</v>
      </c>
      <c r="AA15" s="22">
        <f>'Raw Plate Reader Measurements'!T12-'Raw Plate Reader Measurements'!$U12</f>
        <v>2.2299997508525848E-2</v>
      </c>
    </row>
    <row r="16" spans="1:28">
      <c r="A16" t="s">
        <v>38</v>
      </c>
      <c r="B16" s="14">
        <f t="shared" si="0"/>
        <v>-115369.8468340204</v>
      </c>
      <c r="C16" s="14">
        <f t="shared" si="0"/>
        <v>1460551.2555309113</v>
      </c>
      <c r="D16" s="14">
        <f t="shared" si="0"/>
        <v>6306901.9074671241</v>
      </c>
      <c r="E16" s="14">
        <f t="shared" si="0"/>
        <v>3315157.5788848307</v>
      </c>
      <c r="F16" s="14">
        <f t="shared" si="0"/>
        <v>-93286.609085018717</v>
      </c>
      <c r="G16" s="14">
        <f t="shared" si="0"/>
        <v>123225.85950131439</v>
      </c>
      <c r="H16" s="14">
        <f t="shared" si="0"/>
        <v>2794715.4330321094</v>
      </c>
      <c r="I16" s="14">
        <f t="shared" si="0"/>
        <v>1609054.4521744202</v>
      </c>
      <c r="K16" s="15">
        <f>'Raw Plate Reader Measurements'!B13-'Raw Plate Reader Measurements'!$J13</f>
        <v>-494</v>
      </c>
      <c r="L16" s="15">
        <f>'Raw Plate Reader Measurements'!C13-'Raw Plate Reader Measurements'!$J13</f>
        <v>6789</v>
      </c>
      <c r="M16" s="15">
        <f>'Raw Plate Reader Measurements'!D13-'Raw Plate Reader Measurements'!$J13</f>
        <v>31049</v>
      </c>
      <c r="N16" s="15">
        <f>'Raw Plate Reader Measurements'!E13-'Raw Plate Reader Measurements'!$J13</f>
        <v>11766</v>
      </c>
      <c r="O16" s="15">
        <f>'Raw Plate Reader Measurements'!F13-'Raw Plate Reader Measurements'!$J13</f>
        <v>-314</v>
      </c>
      <c r="P16" s="15">
        <f>'Raw Plate Reader Measurements'!G13-'Raw Plate Reader Measurements'!$J13</f>
        <v>601</v>
      </c>
      <c r="Q16" s="15">
        <f>'Raw Plate Reader Measurements'!H13-'Raw Plate Reader Measurements'!$J13</f>
        <v>17598</v>
      </c>
      <c r="R16" s="15">
        <f>'Raw Plate Reader Measurements'!I13-'Raw Plate Reader Measurements'!$J13</f>
        <v>8253</v>
      </c>
      <c r="S16" s="25"/>
      <c r="T16" s="22">
        <f>'Raw Plate Reader Measurements'!M13-'Raw Plate Reader Measurements'!$U13</f>
        <v>1.8699999898672104E-2</v>
      </c>
      <c r="U16" s="22">
        <f>'Raw Plate Reader Measurements'!N13-'Raw Plate Reader Measurements'!$U13</f>
        <v>2.0299997180700302E-2</v>
      </c>
      <c r="V16" s="22">
        <f>'Raw Plate Reader Measurements'!O13-'Raw Plate Reader Measurements'!$U13</f>
        <v>2.1500002592802048E-2</v>
      </c>
      <c r="W16" s="22">
        <f>'Raw Plate Reader Measurements'!P13-'Raw Plate Reader Measurements'!$U13</f>
        <v>1.549999788403511E-2</v>
      </c>
      <c r="X16" s="22">
        <f>'Raw Plate Reader Measurements'!Q13-'Raw Plate Reader Measurements'!$U13</f>
        <v>1.4699999243021011E-2</v>
      </c>
      <c r="Y16" s="22">
        <f>'Raw Plate Reader Measurements'!R13-'Raw Plate Reader Measurements'!$U13</f>
        <v>2.1299999207258224E-2</v>
      </c>
      <c r="Z16" s="22">
        <f>'Raw Plate Reader Measurements'!S13-'Raw Plate Reader Measurements'!$U13</f>
        <v>2.7499999850988388E-2</v>
      </c>
      <c r="AA16" s="22">
        <f>'Raw Plate Reader Measurements'!T13-'Raw Plate Reader Measurements'!$U13</f>
        <v>2.2400002926588058E-2</v>
      </c>
    </row>
    <row r="17" spans="1:27">
      <c r="A17" t="s">
        <v>39</v>
      </c>
      <c r="B17" s="14">
        <f t="shared" si="0"/>
        <v>62158.048597897476</v>
      </c>
      <c r="C17" s="14">
        <f t="shared" si="0"/>
        <v>1612966.7163897569</v>
      </c>
      <c r="D17" s="14">
        <f t="shared" si="0"/>
        <v>7406835.9565412328</v>
      </c>
      <c r="E17" s="14">
        <f t="shared" si="0"/>
        <v>3745396.5283661126</v>
      </c>
      <c r="F17" s="14">
        <f t="shared" si="0"/>
        <v>-203202.94516901168</v>
      </c>
      <c r="G17" s="14">
        <f t="shared" si="0"/>
        <v>287100.7621557063</v>
      </c>
      <c r="H17" s="14">
        <f t="shared" si="0"/>
        <v>3146239.6567677995</v>
      </c>
      <c r="I17" s="14">
        <f t="shared" si="0"/>
        <v>1783183.4770720124</v>
      </c>
      <c r="K17" s="15">
        <f>'Raw Plate Reader Measurements'!B14-'Raw Plate Reader Measurements'!$J14</f>
        <v>269</v>
      </c>
      <c r="L17" s="15">
        <f>'Raw Plate Reader Measurements'!C14-'Raw Plate Reader Measurements'!$J14</f>
        <v>6648</v>
      </c>
      <c r="M17" s="15">
        <f>'Raw Plate Reader Measurements'!D14-'Raw Plate Reader Measurements'!$J14</f>
        <v>31376</v>
      </c>
      <c r="N17" s="15">
        <f>'Raw Plate Reader Measurements'!E14-'Raw Plate Reader Measurements'!$J14</f>
        <v>11492</v>
      </c>
      <c r="O17" s="15">
        <f>'Raw Plate Reader Measurements'!F14-'Raw Plate Reader Measurements'!$J14</f>
        <v>-563</v>
      </c>
      <c r="P17" s="15">
        <f>'Raw Plate Reader Measurements'!G14-'Raw Plate Reader Measurements'!$J14</f>
        <v>1111</v>
      </c>
      <c r="Q17" s="15">
        <f>'Raw Plate Reader Measurements'!H14-'Raw Plate Reader Measurements'!$J14</f>
        <v>17218</v>
      </c>
      <c r="R17" s="15">
        <f>'Raw Plate Reader Measurements'!I14-'Raw Plate Reader Measurements'!$J14</f>
        <v>8452</v>
      </c>
      <c r="S17" s="25"/>
      <c r="T17" s="22">
        <f>'Raw Plate Reader Measurements'!M14-'Raw Plate Reader Measurements'!$U14</f>
        <v>1.8900003284215927E-2</v>
      </c>
      <c r="U17" s="22">
        <f>'Raw Plate Reader Measurements'!N14-'Raw Plate Reader Measurements'!$U14</f>
        <v>1.8000002950429916E-2</v>
      </c>
      <c r="V17" s="22">
        <f>'Raw Plate Reader Measurements'!O14-'Raw Plate Reader Measurements'!$U14</f>
        <v>1.8500003963708878E-2</v>
      </c>
      <c r="W17" s="22">
        <f>'Raw Plate Reader Measurements'!P14-'Raw Plate Reader Measurements'!$U14</f>
        <v>1.3399999588727951E-2</v>
      </c>
      <c r="X17" s="22">
        <f>'Raw Plate Reader Measurements'!Q14-'Raw Plate Reader Measurements'!$U14</f>
        <v>1.2099999934434891E-2</v>
      </c>
      <c r="Y17" s="22">
        <f>'Raw Plate Reader Measurements'!R14-'Raw Plate Reader Measurements'!$U14</f>
        <v>1.6899999231100082E-2</v>
      </c>
      <c r="Z17" s="22">
        <f>'Raw Plate Reader Measurements'!S14-'Raw Plate Reader Measurements'!$U14</f>
        <v>2.3899998515844345E-2</v>
      </c>
      <c r="AA17" s="22">
        <f>'Raw Plate Reader Measurements'!T14-'Raw Plate Reader Measurements'!$U14</f>
        <v>2.0700003951787949E-2</v>
      </c>
    </row>
    <row r="18" spans="1:27">
      <c r="K18" s="25"/>
      <c r="L18" s="25"/>
      <c r="M18" s="25"/>
      <c r="N18" s="25"/>
      <c r="O18" s="25"/>
      <c r="P18" s="25"/>
      <c r="Q18" s="25"/>
      <c r="R18" s="25"/>
      <c r="S18" s="25"/>
      <c r="T18" s="24"/>
      <c r="U18" s="24"/>
      <c r="V18" s="24"/>
      <c r="W18" s="24"/>
      <c r="X18" s="24"/>
      <c r="Y18" s="24"/>
      <c r="Z18" s="24"/>
      <c r="AA18" s="24"/>
    </row>
    <row r="19" spans="1:27">
      <c r="A19" s="16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5" t="s">
        <v>47</v>
      </c>
      <c r="L19" s="25" t="s">
        <v>48</v>
      </c>
      <c r="M19" s="25" t="s">
        <v>40</v>
      </c>
      <c r="N19" s="25" t="s">
        <v>41</v>
      </c>
      <c r="O19" s="25" t="s">
        <v>42</v>
      </c>
      <c r="P19" s="25" t="s">
        <v>43</v>
      </c>
      <c r="Q19" s="25" t="s">
        <v>44</v>
      </c>
      <c r="R19" s="25" t="s">
        <v>45</v>
      </c>
      <c r="S19" s="25"/>
      <c r="T19" s="24" t="s">
        <v>47</v>
      </c>
      <c r="U19" s="24" t="s">
        <v>48</v>
      </c>
      <c r="V19" s="24" t="s">
        <v>40</v>
      </c>
      <c r="W19" s="24" t="s">
        <v>41</v>
      </c>
      <c r="X19" s="24" t="s">
        <v>42</v>
      </c>
      <c r="Y19" s="24" t="s">
        <v>43</v>
      </c>
      <c r="Z19" s="24" t="s">
        <v>44</v>
      </c>
      <c r="AA19" s="24" t="s">
        <v>45</v>
      </c>
    </row>
    <row r="20" spans="1:27">
      <c r="A20" t="s">
        <v>31</v>
      </c>
      <c r="B20" s="14">
        <f t="shared" ref="B20:I27" si="1">K20/T20*$B$3/$B$2</f>
        <v>-64338.788586206079</v>
      </c>
      <c r="C20" s="14">
        <f t="shared" si="1"/>
        <v>399212.56360166875</v>
      </c>
      <c r="D20" s="14">
        <f t="shared" si="1"/>
        <v>815777.01581298967</v>
      </c>
      <c r="E20" s="14">
        <f t="shared" si="1"/>
        <v>709843.40341384045</v>
      </c>
      <c r="F20" s="14">
        <f t="shared" si="1"/>
        <v>-39834.267141175362</v>
      </c>
      <c r="G20" s="14">
        <f t="shared" si="1"/>
        <v>748696.73058398627</v>
      </c>
      <c r="H20" s="14">
        <f t="shared" si="1"/>
        <v>147641.00557917927</v>
      </c>
      <c r="I20" s="14">
        <f t="shared" si="1"/>
        <v>243284.94818913902</v>
      </c>
      <c r="K20" s="15">
        <f>'Raw Plate Reader Measurements'!B17-'Raw Plate Reader Measurements'!$J17</f>
        <v>-2475</v>
      </c>
      <c r="L20" s="15">
        <f>'Raw Plate Reader Measurements'!C17-'Raw Plate Reader Measurements'!$J17</f>
        <v>14644</v>
      </c>
      <c r="M20" s="15">
        <f>'Raw Plate Reader Measurements'!D17-'Raw Plate Reader Measurements'!$J17</f>
        <v>25292</v>
      </c>
      <c r="N20" s="15">
        <f>'Raw Plate Reader Measurements'!E17-'Raw Plate Reader Measurements'!$J17</f>
        <v>23373</v>
      </c>
      <c r="O20" s="15">
        <f>'Raw Plate Reader Measurements'!F17-'Raw Plate Reader Measurements'!$J17</f>
        <v>-1453</v>
      </c>
      <c r="P20" s="15">
        <f>'Raw Plate Reader Measurements'!G17-'Raw Plate Reader Measurements'!$J17</f>
        <v>27601</v>
      </c>
      <c r="Q20" s="15">
        <f>'Raw Plate Reader Measurements'!H17-'Raw Plate Reader Measurements'!$J17</f>
        <v>6359</v>
      </c>
      <c r="R20" s="15">
        <f>'Raw Plate Reader Measurements'!I17-'Raw Plate Reader Measurements'!$J17</f>
        <v>9576</v>
      </c>
      <c r="S20" s="25"/>
      <c r="T20" s="22">
        <f>'Raw Plate Reader Measurements'!M17-'Raw Plate Reader Measurements'!$U17</f>
        <v>0.1680000051856041</v>
      </c>
      <c r="U20" s="22">
        <f>'Raw Plate Reader Measurements'!N17-'Raw Plate Reader Measurements'!$U17</f>
        <v>0.16019999235868454</v>
      </c>
      <c r="V20" s="22">
        <f>'Raw Plate Reader Measurements'!O17-'Raw Plate Reader Measurements'!$U17</f>
        <v>0.13540000468492508</v>
      </c>
      <c r="W20" s="22">
        <f>'Raw Plate Reader Measurements'!P17-'Raw Plate Reader Measurements'!$U17</f>
        <v>0.14379999786615372</v>
      </c>
      <c r="X20" s="22">
        <f>'Raw Plate Reader Measurements'!Q17-'Raw Plate Reader Measurements'!$U17</f>
        <v>0.15929999202489853</v>
      </c>
      <c r="Y20" s="22">
        <f>'Raw Plate Reader Measurements'!R17-'Raw Plate Reader Measurements'!$U17</f>
        <v>0.16099999099969864</v>
      </c>
      <c r="Z20" s="22">
        <f>'Raw Plate Reader Measurements'!S17-'Raw Plate Reader Measurements'!$U17</f>
        <v>0.18810000270605087</v>
      </c>
      <c r="AA20" s="22">
        <f>'Raw Plate Reader Measurements'!T17-'Raw Plate Reader Measurements'!$U17</f>
        <v>0.17189999669790268</v>
      </c>
    </row>
    <row r="21" spans="1:27">
      <c r="A21" t="s">
        <v>34</v>
      </c>
      <c r="B21" s="14">
        <f t="shared" si="1"/>
        <v>-60457.509334916605</v>
      </c>
      <c r="C21" s="14">
        <f t="shared" si="1"/>
        <v>412318.76092684356</v>
      </c>
      <c r="D21" s="14">
        <f t="shared" si="1"/>
        <v>860190.70647293201</v>
      </c>
      <c r="E21" s="14">
        <f t="shared" si="1"/>
        <v>740332.76523898181</v>
      </c>
      <c r="F21" s="14">
        <f t="shared" si="1"/>
        <v>-36300.513107923311</v>
      </c>
      <c r="G21" s="14">
        <f t="shared" si="1"/>
        <v>770561.86180841119</v>
      </c>
      <c r="H21" s="14">
        <f t="shared" si="1"/>
        <v>149080.74383497023</v>
      </c>
      <c r="I21" s="14">
        <f t="shared" si="1"/>
        <v>229439.69109264505</v>
      </c>
      <c r="K21" s="15">
        <f>'Raw Plate Reader Measurements'!B18-'Raw Plate Reader Measurements'!$J18</f>
        <v>-2334</v>
      </c>
      <c r="L21" s="15">
        <f>'Raw Plate Reader Measurements'!C18-'Raw Plate Reader Measurements'!$J18</f>
        <v>15729</v>
      </c>
      <c r="M21" s="15">
        <f>'Raw Plate Reader Measurements'!D18-'Raw Plate Reader Measurements'!$J18</f>
        <v>27122</v>
      </c>
      <c r="N21" s="15">
        <f>'Raw Plate Reader Measurements'!E18-'Raw Plate Reader Measurements'!$J18</f>
        <v>25055</v>
      </c>
      <c r="O21" s="15">
        <f>'Raw Plate Reader Measurements'!F18-'Raw Plate Reader Measurements'!$J18</f>
        <v>-1364</v>
      </c>
      <c r="P21" s="15">
        <f>'Raw Plate Reader Measurements'!G18-'Raw Plate Reader Measurements'!$J18</f>
        <v>28460</v>
      </c>
      <c r="Q21" s="15">
        <f>'Raw Plate Reader Measurements'!H18-'Raw Plate Reader Measurements'!$J18</f>
        <v>6619</v>
      </c>
      <c r="R21" s="15">
        <f>'Raw Plate Reader Measurements'!I18-'Raw Plate Reader Measurements'!$J18</f>
        <v>8264</v>
      </c>
      <c r="S21" s="25"/>
      <c r="T21" s="22">
        <f>'Raw Plate Reader Measurements'!M18-'Raw Plate Reader Measurements'!$U18</f>
        <v>0.16860000044107437</v>
      </c>
      <c r="U21" s="22">
        <f>'Raw Plate Reader Measurements'!N18-'Raw Plate Reader Measurements'!$U18</f>
        <v>0.16659999638795853</v>
      </c>
      <c r="V21" s="22">
        <f>'Raw Plate Reader Measurements'!O18-'Raw Plate Reader Measurements'!$U18</f>
        <v>0.13769999891519547</v>
      </c>
      <c r="W21" s="22">
        <f>'Raw Plate Reader Measurements'!P18-'Raw Plate Reader Measurements'!$U18</f>
        <v>0.14779999107122421</v>
      </c>
      <c r="X21" s="22">
        <f>'Raw Plate Reader Measurements'!Q18-'Raw Plate Reader Measurements'!$U18</f>
        <v>0.16409999877214432</v>
      </c>
      <c r="Y21" s="22">
        <f>'Raw Plate Reader Measurements'!R18-'Raw Plate Reader Measurements'!$U18</f>
        <v>0.16129999607801437</v>
      </c>
      <c r="Z21" s="22">
        <f>'Raw Plate Reader Measurements'!S18-'Raw Plate Reader Measurements'!$U18</f>
        <v>0.19389999657869339</v>
      </c>
      <c r="AA21" s="22">
        <f>'Raw Plate Reader Measurements'!T18-'Raw Plate Reader Measurements'!$U18</f>
        <v>0.15730000287294388</v>
      </c>
    </row>
    <row r="22" spans="1:27">
      <c r="A22" t="s">
        <v>33</v>
      </c>
      <c r="B22" s="14">
        <f t="shared" si="1"/>
        <v>-61995.584760983416</v>
      </c>
      <c r="C22" s="14">
        <f t="shared" si="1"/>
        <v>398838.81883592543</v>
      </c>
      <c r="D22" s="14">
        <f t="shared" si="1"/>
        <v>826729.24462487572</v>
      </c>
      <c r="E22" s="14">
        <f t="shared" si="1"/>
        <v>708323.19451428473</v>
      </c>
      <c r="F22" s="14">
        <f t="shared" si="1"/>
        <v>-41222.735015226237</v>
      </c>
      <c r="G22" s="14">
        <f t="shared" si="1"/>
        <v>801056.06136562943</v>
      </c>
      <c r="H22" s="14">
        <f t="shared" si="1"/>
        <v>146864.44223414679</v>
      </c>
      <c r="I22" s="14">
        <f t="shared" si="1"/>
        <v>230054.37750797151</v>
      </c>
      <c r="K22" s="15">
        <f>'Raw Plate Reader Measurements'!B19-'Raw Plate Reader Measurements'!$J19</f>
        <v>-2453</v>
      </c>
      <c r="L22" s="15">
        <f>'Raw Plate Reader Measurements'!C19-'Raw Plate Reader Measurements'!$J19</f>
        <v>15644</v>
      </c>
      <c r="M22" s="15">
        <f>'Raw Plate Reader Measurements'!D19-'Raw Plate Reader Measurements'!$J19</f>
        <v>27411</v>
      </c>
      <c r="N22" s="15">
        <f>'Raw Plate Reader Measurements'!E19-'Raw Plate Reader Measurements'!$J19</f>
        <v>24734</v>
      </c>
      <c r="O22" s="15">
        <f>'Raw Plate Reader Measurements'!F19-'Raw Plate Reader Measurements'!$J19</f>
        <v>-1565</v>
      </c>
      <c r="P22" s="15">
        <f>'Raw Plate Reader Measurements'!G19-'Raw Plate Reader Measurements'!$J19</f>
        <v>30375</v>
      </c>
      <c r="Q22" s="15">
        <f>'Raw Plate Reader Measurements'!H19-'Raw Plate Reader Measurements'!$J19</f>
        <v>6756</v>
      </c>
      <c r="R22" s="15">
        <f>'Raw Plate Reader Measurements'!I19-'Raw Plate Reader Measurements'!$J19</f>
        <v>8913</v>
      </c>
      <c r="S22" s="25"/>
      <c r="T22" s="22">
        <f>'Raw Plate Reader Measurements'!M19-'Raw Plate Reader Measurements'!$U19</f>
        <v>0.17280000820755959</v>
      </c>
      <c r="U22" s="22">
        <f>'Raw Plate Reader Measurements'!N19-'Raw Plate Reader Measurements'!$U19</f>
        <v>0.17129999771714211</v>
      </c>
      <c r="V22" s="22">
        <f>'Raw Plate Reader Measurements'!O19-'Raw Plate Reader Measurements'!$U19</f>
        <v>0.14479999616742134</v>
      </c>
      <c r="W22" s="22">
        <f>'Raw Plate Reader Measurements'!P19-'Raw Plate Reader Measurements'!$U19</f>
        <v>0.15250000730156898</v>
      </c>
      <c r="X22" s="22">
        <f>'Raw Plate Reader Measurements'!Q19-'Raw Plate Reader Measurements'!$U19</f>
        <v>0.16579999402165413</v>
      </c>
      <c r="Y22" s="22">
        <f>'Raw Plate Reader Measurements'!R19-'Raw Plate Reader Measurements'!$U19</f>
        <v>0.1656000055372715</v>
      </c>
      <c r="Z22" s="22">
        <f>'Raw Plate Reader Measurements'!S19-'Raw Plate Reader Measurements'!$U19</f>
        <v>0.20090000703930855</v>
      </c>
      <c r="AA22" s="22">
        <f>'Raw Plate Reader Measurements'!T19-'Raw Plate Reader Measurements'!$U19</f>
        <v>0.16920000687241554</v>
      </c>
    </row>
    <row r="23" spans="1:27">
      <c r="A23" t="s">
        <v>32</v>
      </c>
      <c r="B23" s="14">
        <f t="shared" si="1"/>
        <v>-63307.256307654512</v>
      </c>
      <c r="C23" s="14">
        <f t="shared" si="1"/>
        <v>398177.49841996917</v>
      </c>
      <c r="D23" s="14">
        <f t="shared" si="1"/>
        <v>855443.08437179681</v>
      </c>
      <c r="E23" s="14">
        <f t="shared" si="1"/>
        <v>715077.04164247774</v>
      </c>
      <c r="F23" s="14">
        <f t="shared" si="1"/>
        <v>-40980.800588817801</v>
      </c>
      <c r="G23" s="14">
        <f t="shared" si="1"/>
        <v>703624.43455392064</v>
      </c>
      <c r="H23" s="14">
        <f t="shared" si="1"/>
        <v>147185.7993093041</v>
      </c>
      <c r="I23" s="14">
        <f t="shared" si="1"/>
        <v>244291.01429376678</v>
      </c>
      <c r="K23" s="15">
        <f>'Raw Plate Reader Measurements'!B20-'Raw Plate Reader Measurements'!$J20</f>
        <v>-2502</v>
      </c>
      <c r="L23" s="15">
        <f>'Raw Plate Reader Measurements'!C20-'Raw Plate Reader Measurements'!$J20</f>
        <v>15691</v>
      </c>
      <c r="M23" s="15">
        <f>'Raw Plate Reader Measurements'!D20-'Raw Plate Reader Measurements'!$J20</f>
        <v>27462</v>
      </c>
      <c r="N23" s="15">
        <f>'Raw Plate Reader Measurements'!E20-'Raw Plate Reader Measurements'!$J20</f>
        <v>24495</v>
      </c>
      <c r="O23" s="15">
        <f>'Raw Plate Reader Measurements'!F20-'Raw Plate Reader Measurements'!$J20</f>
        <v>-1553</v>
      </c>
      <c r="P23" s="15">
        <f>'Raw Plate Reader Measurements'!G20-'Raw Plate Reader Measurements'!$J20</f>
        <v>28485</v>
      </c>
      <c r="Q23" s="15">
        <f>'Raw Plate Reader Measurements'!H20-'Raw Plate Reader Measurements'!$J20</f>
        <v>6882</v>
      </c>
      <c r="R23" s="15">
        <f>'Raw Plate Reader Measurements'!I20-'Raw Plate Reader Measurements'!$J20</f>
        <v>10684</v>
      </c>
      <c r="S23" s="25"/>
      <c r="T23" s="22">
        <f>'Raw Plate Reader Measurements'!M20-'Raw Plate Reader Measurements'!$U20</f>
        <v>0.17259999737143517</v>
      </c>
      <c r="U23" s="22">
        <f>'Raw Plate Reader Measurements'!N20-'Raw Plate Reader Measurements'!$U20</f>
        <v>0.1721000038087368</v>
      </c>
      <c r="V23" s="22">
        <f>'Raw Plate Reader Measurements'!O20-'Raw Plate Reader Measurements'!$U20</f>
        <v>0.14020000025629997</v>
      </c>
      <c r="W23" s="22">
        <f>'Raw Plate Reader Measurements'!P20-'Raw Plate Reader Measurements'!$U20</f>
        <v>0.14959999546408653</v>
      </c>
      <c r="X23" s="22">
        <f>'Raw Plate Reader Measurements'!Q20-'Raw Plate Reader Measurements'!$U20</f>
        <v>0.16549999639391899</v>
      </c>
      <c r="Y23" s="22">
        <f>'Raw Plate Reader Measurements'!R20-'Raw Plate Reader Measurements'!$U20</f>
        <v>0.17680000886321068</v>
      </c>
      <c r="Z23" s="22">
        <f>'Raw Plate Reader Measurements'!S20-'Raw Plate Reader Measurements'!$U20</f>
        <v>0.20419999584555626</v>
      </c>
      <c r="AA23" s="22">
        <f>'Raw Plate Reader Measurements'!T20-'Raw Plate Reader Measurements'!$U20</f>
        <v>0.19099999591708183</v>
      </c>
    </row>
    <row r="24" spans="1:27">
      <c r="A24" t="s">
        <v>36</v>
      </c>
      <c r="B24" s="14">
        <f t="shared" si="1"/>
        <v>-61807.750602316046</v>
      </c>
      <c r="C24" s="14">
        <f t="shared" si="1"/>
        <v>387883.04042808316</v>
      </c>
      <c r="D24" s="14">
        <f t="shared" si="1"/>
        <v>834362.07588789356</v>
      </c>
      <c r="E24" s="14">
        <f t="shared" si="1"/>
        <v>716821.37989866198</v>
      </c>
      <c r="F24" s="14">
        <f t="shared" si="1"/>
        <v>-40257.566894309428</v>
      </c>
      <c r="G24" s="14">
        <f t="shared" si="1"/>
        <v>647608.24286519794</v>
      </c>
      <c r="H24" s="14">
        <f t="shared" si="1"/>
        <v>152478.26107960206</v>
      </c>
      <c r="I24" s="14">
        <f t="shared" si="1"/>
        <v>233336.08140513918</v>
      </c>
      <c r="K24" s="15">
        <f>'Raw Plate Reader Measurements'!B21-'Raw Plate Reader Measurements'!$J21</f>
        <v>-2430</v>
      </c>
      <c r="L24" s="15">
        <f>'Raw Plate Reader Measurements'!C21-'Raw Plate Reader Measurements'!$J21</f>
        <v>14184</v>
      </c>
      <c r="M24" s="15">
        <f>'Raw Plate Reader Measurements'!D21-'Raw Plate Reader Measurements'!$J21</f>
        <v>25104</v>
      </c>
      <c r="N24" s="15">
        <f>'Raw Plate Reader Measurements'!E21-'Raw Plate Reader Measurements'!$J21</f>
        <v>24128</v>
      </c>
      <c r="O24" s="15">
        <f>'Raw Plate Reader Measurements'!F21-'Raw Plate Reader Measurements'!$J21</f>
        <v>-1509</v>
      </c>
      <c r="P24" s="15">
        <f>'Raw Plate Reader Measurements'!G21-'Raw Plate Reader Measurements'!$J21</f>
        <v>24423</v>
      </c>
      <c r="Q24" s="15">
        <f>'Raw Plate Reader Measurements'!H21-'Raw Plate Reader Measurements'!$J21</f>
        <v>6707</v>
      </c>
      <c r="R24" s="15">
        <f>'Raw Plate Reader Measurements'!I21-'Raw Plate Reader Measurements'!$J21</f>
        <v>9147</v>
      </c>
      <c r="S24" s="25"/>
      <c r="T24" s="22">
        <f>'Raw Plate Reader Measurements'!M21-'Raw Plate Reader Measurements'!$U21</f>
        <v>0.17170000448822975</v>
      </c>
      <c r="U24" s="22">
        <f>'Raw Plate Reader Measurements'!N21-'Raw Plate Reader Measurements'!$U21</f>
        <v>0.15969999507069588</v>
      </c>
      <c r="V24" s="22">
        <f>'Raw Plate Reader Measurements'!O21-'Raw Plate Reader Measurements'!$U21</f>
        <v>0.13139999285340309</v>
      </c>
      <c r="W24" s="22">
        <f>'Raw Plate Reader Measurements'!P21-'Raw Plate Reader Measurements'!$U21</f>
        <v>0.14700000360608101</v>
      </c>
      <c r="X24" s="22">
        <f>'Raw Plate Reader Measurements'!Q21-'Raw Plate Reader Measurements'!$U21</f>
        <v>0.16370000317692757</v>
      </c>
      <c r="Y24" s="22">
        <f>'Raw Plate Reader Measurements'!R21-'Raw Plate Reader Measurements'!$U21</f>
        <v>0.16470000520348549</v>
      </c>
      <c r="Z24" s="22">
        <f>'Raw Plate Reader Measurements'!S21-'Raw Plate Reader Measurements'!$U21</f>
        <v>0.19209999218583107</v>
      </c>
      <c r="AA24" s="22">
        <f>'Raw Plate Reader Measurements'!T21-'Raw Plate Reader Measurements'!$U21</f>
        <v>0.17119999602437019</v>
      </c>
    </row>
    <row r="25" spans="1:27">
      <c r="A25" t="s">
        <v>37</v>
      </c>
      <c r="B25" s="14">
        <f t="shared" si="1"/>
        <v>-58972.926804608476</v>
      </c>
      <c r="C25" s="14">
        <f t="shared" si="1"/>
        <v>404926.17947549088</v>
      </c>
      <c r="D25" s="14">
        <f t="shared" si="1"/>
        <v>884326.30770071771</v>
      </c>
      <c r="E25" s="14">
        <f t="shared" si="1"/>
        <v>721157.27361352474</v>
      </c>
      <c r="F25" s="14">
        <f t="shared" si="1"/>
        <v>-33677.839531644124</v>
      </c>
      <c r="G25" s="14">
        <f t="shared" si="1"/>
        <v>768032.57408690022</v>
      </c>
      <c r="H25" s="14">
        <f t="shared" si="1"/>
        <v>153583.27039573947</v>
      </c>
      <c r="I25" s="14">
        <f t="shared" si="1"/>
        <v>249917.41543674379</v>
      </c>
      <c r="K25" s="15">
        <f>'Raw Plate Reader Measurements'!B22-'Raw Plate Reader Measurements'!$J22</f>
        <v>-2328</v>
      </c>
      <c r="L25" s="15">
        <f>'Raw Plate Reader Measurements'!C22-'Raw Plate Reader Measurements'!$J22</f>
        <v>15345</v>
      </c>
      <c r="M25" s="15">
        <f>'Raw Plate Reader Measurements'!D22-'Raw Plate Reader Measurements'!$J22</f>
        <v>27883</v>
      </c>
      <c r="N25" s="15">
        <f>'Raw Plate Reader Measurements'!E22-'Raw Plate Reader Measurements'!$J22</f>
        <v>25628</v>
      </c>
      <c r="O25" s="15">
        <f>'Raw Plate Reader Measurements'!F22-'Raw Plate Reader Measurements'!$J22</f>
        <v>-1331</v>
      </c>
      <c r="P25" s="15">
        <f>'Raw Plate Reader Measurements'!G22-'Raw Plate Reader Measurements'!$J22</f>
        <v>30899</v>
      </c>
      <c r="Q25" s="15">
        <f>'Raw Plate Reader Measurements'!H22-'Raw Plate Reader Measurements'!$J22</f>
        <v>7575</v>
      </c>
      <c r="R25" s="15">
        <f>'Raw Plate Reader Measurements'!I22-'Raw Plate Reader Measurements'!$J22</f>
        <v>10684</v>
      </c>
      <c r="S25" s="25"/>
      <c r="T25" s="22">
        <f>'Raw Plate Reader Measurements'!M22-'Raw Plate Reader Measurements'!$U22</f>
        <v>0.17240000143647194</v>
      </c>
      <c r="U25" s="22">
        <f>'Raw Plate Reader Measurements'!N22-'Raw Plate Reader Measurements'!$U22</f>
        <v>0.16550000384449959</v>
      </c>
      <c r="V25" s="22">
        <f>'Raw Plate Reader Measurements'!O22-'Raw Plate Reader Measurements'!$U22</f>
        <v>0.13769999518990517</v>
      </c>
      <c r="W25" s="22">
        <f>'Raw Plate Reader Measurements'!P22-'Raw Plate Reader Measurements'!$U22</f>
        <v>0.15519999340176582</v>
      </c>
      <c r="X25" s="22">
        <f>'Raw Plate Reader Measurements'!Q22-'Raw Plate Reader Measurements'!$U22</f>
        <v>0.17260000482201576</v>
      </c>
      <c r="Y25" s="22">
        <f>'Raw Plate Reader Measurements'!R22-'Raw Plate Reader Measurements'!$U22</f>
        <v>0.17569999769330025</v>
      </c>
      <c r="Z25" s="22">
        <f>'Raw Plate Reader Measurements'!S22-'Raw Plate Reader Measurements'!$U22</f>
        <v>0.21539999917149544</v>
      </c>
      <c r="AA25" s="22">
        <f>'Raw Plate Reader Measurements'!T22-'Raw Plate Reader Measurements'!$U22</f>
        <v>0.1867000050842762</v>
      </c>
    </row>
    <row r="26" spans="1:27">
      <c r="A26" t="s">
        <v>38</v>
      </c>
      <c r="B26" s="14">
        <f t="shared" si="1"/>
        <v>-66297.847881375652</v>
      </c>
      <c r="C26" s="14">
        <f t="shared" si="1"/>
        <v>411337.87467083067</v>
      </c>
      <c r="D26" s="14">
        <f t="shared" si="1"/>
        <v>872815.33624057472</v>
      </c>
      <c r="E26" s="14">
        <f t="shared" si="1"/>
        <v>748201.94957347412</v>
      </c>
      <c r="F26" s="14">
        <f t="shared" si="1"/>
        <v>-37584.725579652812</v>
      </c>
      <c r="G26" s="14">
        <f t="shared" si="1"/>
        <v>744093.3564643896</v>
      </c>
      <c r="H26" s="14">
        <f t="shared" si="1"/>
        <v>149889.3951539406</v>
      </c>
      <c r="I26" s="14">
        <f t="shared" si="1"/>
        <v>249055.8985567138</v>
      </c>
      <c r="K26" s="15">
        <f>'Raw Plate Reader Measurements'!B23-'Raw Plate Reader Measurements'!$J23</f>
        <v>-2520</v>
      </c>
      <c r="L26" s="15">
        <f>'Raw Plate Reader Measurements'!C23-'Raw Plate Reader Measurements'!$J23</f>
        <v>15701</v>
      </c>
      <c r="M26" s="15">
        <f>'Raw Plate Reader Measurements'!D23-'Raw Plate Reader Measurements'!$J23</f>
        <v>27600</v>
      </c>
      <c r="N26" s="15">
        <f>'Raw Plate Reader Measurements'!E23-'Raw Plate Reader Measurements'!$J23</f>
        <v>26058</v>
      </c>
      <c r="O26" s="15">
        <f>'Raw Plate Reader Measurements'!F23-'Raw Plate Reader Measurements'!$J23</f>
        <v>-1420</v>
      </c>
      <c r="P26" s="15">
        <f>'Raw Plate Reader Measurements'!G23-'Raw Plate Reader Measurements'!$J23</f>
        <v>28641</v>
      </c>
      <c r="Q26" s="15">
        <f>'Raw Plate Reader Measurements'!H23-'Raw Plate Reader Measurements'!$J23</f>
        <v>6473</v>
      </c>
      <c r="R26" s="15">
        <f>'Raw Plate Reader Measurements'!I23-'Raw Plate Reader Measurements'!$J23</f>
        <v>10305</v>
      </c>
      <c r="S26" s="25"/>
      <c r="T26" s="22">
        <f>'Raw Plate Reader Measurements'!M23-'Raw Plate Reader Measurements'!$U23</f>
        <v>0.16599999740719795</v>
      </c>
      <c r="U26" s="22">
        <f>'Raw Plate Reader Measurements'!N23-'Raw Plate Reader Measurements'!$U23</f>
        <v>0.16669999435544014</v>
      </c>
      <c r="V26" s="22">
        <f>'Raw Plate Reader Measurements'!O23-'Raw Plate Reader Measurements'!$U23</f>
        <v>0.13810000196099281</v>
      </c>
      <c r="W26" s="22">
        <f>'Raw Plate Reader Measurements'!P23-'Raw Plate Reader Measurements'!$U23</f>
        <v>0.15210000053048134</v>
      </c>
      <c r="X26" s="22">
        <f>'Raw Plate Reader Measurements'!Q23-'Raw Plate Reader Measurements'!$U23</f>
        <v>0.16499999538064003</v>
      </c>
      <c r="Y26" s="22">
        <f>'Raw Plate Reader Measurements'!R23-'Raw Plate Reader Measurements'!$U23</f>
        <v>0.16810000315308571</v>
      </c>
      <c r="Z26" s="22">
        <f>'Raw Plate Reader Measurements'!S23-'Raw Plate Reader Measurements'!$U23</f>
        <v>0.18859999254345894</v>
      </c>
      <c r="AA26" s="22">
        <f>'Raw Plate Reader Measurements'!T23-'Raw Plate Reader Measurements'!$U23</f>
        <v>0.18069999292492867</v>
      </c>
    </row>
    <row r="27" spans="1:27">
      <c r="A27" t="s">
        <v>39</v>
      </c>
      <c r="B27" s="14">
        <f t="shared" si="1"/>
        <v>-65161.573865256047</v>
      </c>
      <c r="C27" s="14">
        <f t="shared" si="1"/>
        <v>419612.50681308447</v>
      </c>
      <c r="D27" s="14">
        <f t="shared" si="1"/>
        <v>915743.0331193154</v>
      </c>
      <c r="E27" s="14">
        <f t="shared" si="1"/>
        <v>738971.46130667743</v>
      </c>
      <c r="F27" s="14">
        <f t="shared" si="1"/>
        <v>-32526.832868977355</v>
      </c>
      <c r="G27" s="14">
        <f t="shared" si="1"/>
        <v>729230.45241191669</v>
      </c>
      <c r="H27" s="14">
        <f t="shared" si="1"/>
        <v>157258.91898025776</v>
      </c>
      <c r="I27" s="14">
        <f t="shared" si="1"/>
        <v>251318.10639398289</v>
      </c>
      <c r="K27" s="15">
        <f>'Raw Plate Reader Measurements'!B24-'Raw Plate Reader Measurements'!$J24</f>
        <v>-2535</v>
      </c>
      <c r="L27" s="15">
        <f>'Raw Plate Reader Measurements'!C24-'Raw Plate Reader Measurements'!$J24</f>
        <v>16430</v>
      </c>
      <c r="M27" s="15">
        <f>'Raw Plate Reader Measurements'!D24-'Raw Plate Reader Measurements'!$J24</f>
        <v>29922</v>
      </c>
      <c r="N27" s="15">
        <f>'Raw Plate Reader Measurements'!E24-'Raw Plate Reader Measurements'!$J24</f>
        <v>25635</v>
      </c>
      <c r="O27" s="15">
        <f>'Raw Plate Reader Measurements'!F24-'Raw Plate Reader Measurements'!$J24</f>
        <v>-1287</v>
      </c>
      <c r="P27" s="15">
        <f>'Raw Plate Reader Measurements'!G24-'Raw Plate Reader Measurements'!$J24</f>
        <v>27401</v>
      </c>
      <c r="Q27" s="15">
        <f>'Raw Plate Reader Measurements'!H24-'Raw Plate Reader Measurements'!$J24</f>
        <v>7389</v>
      </c>
      <c r="R27" s="15">
        <f>'Raw Plate Reader Measurements'!I24-'Raw Plate Reader Measurements'!$J24</f>
        <v>10272</v>
      </c>
      <c r="S27" s="25"/>
      <c r="T27" s="22">
        <f>'Raw Plate Reader Measurements'!M24-'Raw Plate Reader Measurements'!$U24</f>
        <v>0.16989999637007713</v>
      </c>
      <c r="U27" s="22">
        <f>'Raw Plate Reader Measurements'!N24-'Raw Plate Reader Measurements'!$U24</f>
        <v>0.17100000008940697</v>
      </c>
      <c r="V27" s="22">
        <f>'Raw Plate Reader Measurements'!O24-'Raw Plate Reader Measurements'!$U24</f>
        <v>0.14269999787211418</v>
      </c>
      <c r="W27" s="22">
        <f>'Raw Plate Reader Measurements'!P24-'Raw Plate Reader Measurements'!$U24</f>
        <v>0.15149999782443047</v>
      </c>
      <c r="X27" s="22">
        <f>'Raw Plate Reader Measurements'!Q24-'Raw Plate Reader Measurements'!$U24</f>
        <v>0.17280000075697899</v>
      </c>
      <c r="Y27" s="22">
        <f>'Raw Plate Reader Measurements'!R24-'Raw Plate Reader Measurements'!$U24</f>
        <v>0.16410000249743462</v>
      </c>
      <c r="Z27" s="22">
        <f>'Raw Plate Reader Measurements'!S24-'Raw Plate Reader Measurements'!$U24</f>
        <v>0.20519999787211418</v>
      </c>
      <c r="AA27" s="22">
        <f>'Raw Plate Reader Measurements'!T24-'Raw Plate Reader Measurements'!$U24</f>
        <v>0.17849999293684959</v>
      </c>
    </row>
  </sheetData>
  <phoneticPr fontId="12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</vt:vector>
  </TitlesOfParts>
  <Company>Imperial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sapphire</cp:lastModifiedBy>
  <dcterms:created xsi:type="dcterms:W3CDTF">2016-05-08T16:01:08Z</dcterms:created>
  <dcterms:modified xsi:type="dcterms:W3CDTF">2018-08-18T13:20:02Z</dcterms:modified>
</cp:coreProperties>
</file>