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xim\Desktop\"/>
    </mc:Choice>
  </mc:AlternateContent>
  <bookViews>
    <workbookView xWindow="0" yWindow="0" windowWidth="23040" windowHeight="9192" tabRatio="646"/>
  </bookViews>
  <sheets>
    <sheet name="OD600 reference point" sheetId="1" r:id="rId1"/>
    <sheet name="Particle standard curve" sheetId="6" r:id="rId2"/>
    <sheet name="Fluorescein standard curve" sheetId="2" r:id="rId3"/>
    <sheet name="Raw Plate Reader Measurements" sheetId="5" r:id="rId4"/>
    <sheet name="Fluorescence per OD" sheetId="4" r:id="rId5"/>
    <sheet name="Fluorescence per Particle" sheetId="7" r:id="rId6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6" i="2" l="1"/>
  <c r="T22" i="2"/>
  <c r="B1" i="6" l="1"/>
  <c r="T30" i="6"/>
  <c r="T29" i="6"/>
  <c r="T25" i="2"/>
  <c r="T24" i="2"/>
  <c r="T28" i="6" l="1"/>
  <c r="T27" i="6"/>
  <c r="T23" i="6"/>
  <c r="T24" i="6"/>
  <c r="AA27" i="7"/>
  <c r="Z27" i="7"/>
  <c r="Y27" i="7"/>
  <c r="X27" i="7"/>
  <c r="W27" i="7"/>
  <c r="V27" i="7"/>
  <c r="U27" i="7"/>
  <c r="T27" i="7"/>
  <c r="R27" i="7"/>
  <c r="Q27" i="7"/>
  <c r="P27" i="7"/>
  <c r="O27" i="7"/>
  <c r="N27" i="7"/>
  <c r="M27" i="7"/>
  <c r="L27" i="7"/>
  <c r="K27" i="7"/>
  <c r="AA26" i="7"/>
  <c r="Z26" i="7"/>
  <c r="Y26" i="7"/>
  <c r="X26" i="7"/>
  <c r="W26" i="7"/>
  <c r="V26" i="7"/>
  <c r="U26" i="7"/>
  <c r="T26" i="7"/>
  <c r="R26" i="7"/>
  <c r="Q26" i="7"/>
  <c r="P26" i="7"/>
  <c r="O26" i="7"/>
  <c r="N26" i="7"/>
  <c r="M26" i="7"/>
  <c r="L26" i="7"/>
  <c r="K26" i="7"/>
  <c r="AA25" i="7"/>
  <c r="Z25" i="7"/>
  <c r="Y25" i="7"/>
  <c r="X25" i="7"/>
  <c r="W25" i="7"/>
  <c r="V25" i="7"/>
  <c r="U25" i="7"/>
  <c r="T25" i="7"/>
  <c r="R25" i="7"/>
  <c r="Q25" i="7"/>
  <c r="P25" i="7"/>
  <c r="O25" i="7"/>
  <c r="N25" i="7"/>
  <c r="M25" i="7"/>
  <c r="L25" i="7"/>
  <c r="K25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AA23" i="7"/>
  <c r="Z23" i="7"/>
  <c r="Y23" i="7"/>
  <c r="X23" i="7"/>
  <c r="W23" i="7"/>
  <c r="V23" i="7"/>
  <c r="U23" i="7"/>
  <c r="T23" i="7"/>
  <c r="R23" i="7"/>
  <c r="Q23" i="7"/>
  <c r="P23" i="7"/>
  <c r="O23" i="7"/>
  <c r="N23" i="7"/>
  <c r="M23" i="7"/>
  <c r="L23" i="7"/>
  <c r="K23" i="7"/>
  <c r="AA22" i="7"/>
  <c r="Z22" i="7"/>
  <c r="Y22" i="7"/>
  <c r="X22" i="7"/>
  <c r="W22" i="7"/>
  <c r="V22" i="7"/>
  <c r="U22" i="7"/>
  <c r="T22" i="7"/>
  <c r="R22" i="7"/>
  <c r="Q22" i="7"/>
  <c r="P22" i="7"/>
  <c r="O22" i="7"/>
  <c r="N22" i="7"/>
  <c r="M22" i="7"/>
  <c r="L22" i="7"/>
  <c r="K22" i="7"/>
  <c r="AA21" i="7"/>
  <c r="Z21" i="7"/>
  <c r="Y21" i="7"/>
  <c r="X21" i="7"/>
  <c r="W21" i="7"/>
  <c r="V21" i="7"/>
  <c r="U21" i="7"/>
  <c r="T21" i="7"/>
  <c r="R21" i="7"/>
  <c r="Q21" i="7"/>
  <c r="P21" i="7"/>
  <c r="O21" i="7"/>
  <c r="N21" i="7"/>
  <c r="M21" i="7"/>
  <c r="L21" i="7"/>
  <c r="K21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AA16" i="7"/>
  <c r="Z16" i="7"/>
  <c r="Y16" i="7"/>
  <c r="X16" i="7"/>
  <c r="W16" i="7"/>
  <c r="V16" i="7"/>
  <c r="U16" i="7"/>
  <c r="T16" i="7"/>
  <c r="R16" i="7"/>
  <c r="Q16" i="7"/>
  <c r="P16" i="7"/>
  <c r="O16" i="7"/>
  <c r="N16" i="7"/>
  <c r="M16" i="7"/>
  <c r="L16" i="7"/>
  <c r="K16" i="7"/>
  <c r="AA15" i="7"/>
  <c r="Z15" i="7"/>
  <c r="Y15" i="7"/>
  <c r="X15" i="7"/>
  <c r="W15" i="7"/>
  <c r="V15" i="7"/>
  <c r="U15" i="7"/>
  <c r="T15" i="7"/>
  <c r="R15" i="7"/>
  <c r="Q15" i="7"/>
  <c r="P15" i="7"/>
  <c r="O15" i="7"/>
  <c r="N15" i="7"/>
  <c r="M15" i="7"/>
  <c r="L15" i="7"/>
  <c r="K15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AA13" i="7"/>
  <c r="Z13" i="7"/>
  <c r="Y13" i="7"/>
  <c r="X13" i="7"/>
  <c r="W13" i="7"/>
  <c r="V13" i="7"/>
  <c r="U13" i="7"/>
  <c r="T13" i="7"/>
  <c r="R13" i="7"/>
  <c r="Q13" i="7"/>
  <c r="P13" i="7"/>
  <c r="O13" i="7"/>
  <c r="N13" i="7"/>
  <c r="M13" i="7"/>
  <c r="L13" i="7"/>
  <c r="K13" i="7"/>
  <c r="AA12" i="7"/>
  <c r="Z12" i="7"/>
  <c r="Y12" i="7"/>
  <c r="X12" i="7"/>
  <c r="W12" i="7"/>
  <c r="V12" i="7"/>
  <c r="U12" i="7"/>
  <c r="T12" i="7"/>
  <c r="R12" i="7"/>
  <c r="Q12" i="7"/>
  <c r="P12" i="7"/>
  <c r="O12" i="7"/>
  <c r="N12" i="7"/>
  <c r="M12" i="7"/>
  <c r="L12" i="7"/>
  <c r="K12" i="7"/>
  <c r="AA11" i="7"/>
  <c r="Z11" i="7"/>
  <c r="Y11" i="7"/>
  <c r="X11" i="7"/>
  <c r="W11" i="7"/>
  <c r="V11" i="7"/>
  <c r="U11" i="7"/>
  <c r="T11" i="7"/>
  <c r="R11" i="7"/>
  <c r="Q11" i="7"/>
  <c r="P11" i="7"/>
  <c r="O11" i="7"/>
  <c r="N11" i="7"/>
  <c r="M11" i="7"/>
  <c r="L11" i="7"/>
  <c r="K11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AA27" i="4"/>
  <c r="Z27" i="4"/>
  <c r="Y27" i="4"/>
  <c r="X27" i="4"/>
  <c r="W27" i="4"/>
  <c r="V27" i="4"/>
  <c r="U27" i="4"/>
  <c r="T27" i="4"/>
  <c r="AA26" i="4"/>
  <c r="Z26" i="4"/>
  <c r="Y26" i="4"/>
  <c r="X26" i="4"/>
  <c r="W26" i="4"/>
  <c r="V26" i="4"/>
  <c r="U26" i="4"/>
  <c r="T26" i="4"/>
  <c r="AA25" i="4"/>
  <c r="Z25" i="4"/>
  <c r="Y25" i="4"/>
  <c r="X25" i="4"/>
  <c r="W25" i="4"/>
  <c r="V25" i="4"/>
  <c r="U25" i="4"/>
  <c r="T25" i="4"/>
  <c r="AA24" i="4"/>
  <c r="Z24" i="4"/>
  <c r="Y24" i="4"/>
  <c r="X24" i="4"/>
  <c r="W24" i="4"/>
  <c r="V24" i="4"/>
  <c r="U24" i="4"/>
  <c r="T24" i="4"/>
  <c r="AA23" i="4"/>
  <c r="Z23" i="4"/>
  <c r="Y23" i="4"/>
  <c r="X23" i="4"/>
  <c r="W23" i="4"/>
  <c r="V23" i="4"/>
  <c r="U23" i="4"/>
  <c r="T23" i="4"/>
  <c r="AA22" i="4"/>
  <c r="Z22" i="4"/>
  <c r="Y22" i="4"/>
  <c r="X22" i="4"/>
  <c r="W22" i="4"/>
  <c r="V22" i="4"/>
  <c r="U22" i="4"/>
  <c r="T22" i="4"/>
  <c r="AA21" i="4"/>
  <c r="Z21" i="4"/>
  <c r="Y21" i="4"/>
  <c r="X21" i="4"/>
  <c r="W21" i="4"/>
  <c r="V21" i="4"/>
  <c r="U21" i="4"/>
  <c r="T21" i="4"/>
  <c r="AA20" i="4"/>
  <c r="Z20" i="4"/>
  <c r="Y20" i="4"/>
  <c r="X20" i="4"/>
  <c r="W20" i="4"/>
  <c r="V20" i="4"/>
  <c r="U20" i="4"/>
  <c r="T20" i="4"/>
  <c r="AA17" i="4"/>
  <c r="Z17" i="4"/>
  <c r="Y17" i="4"/>
  <c r="X17" i="4"/>
  <c r="W17" i="4"/>
  <c r="V17" i="4"/>
  <c r="U17" i="4"/>
  <c r="T17" i="4"/>
  <c r="AA16" i="4"/>
  <c r="Z16" i="4"/>
  <c r="Y16" i="4"/>
  <c r="X16" i="4"/>
  <c r="W16" i="4"/>
  <c r="V16" i="4"/>
  <c r="U16" i="4"/>
  <c r="T16" i="4"/>
  <c r="AA15" i="4"/>
  <c r="Z15" i="4"/>
  <c r="Y15" i="4"/>
  <c r="X15" i="4"/>
  <c r="W15" i="4"/>
  <c r="V15" i="4"/>
  <c r="U15" i="4"/>
  <c r="T15" i="4"/>
  <c r="AA14" i="4"/>
  <c r="Z14" i="4"/>
  <c r="Y14" i="4"/>
  <c r="X14" i="4"/>
  <c r="W14" i="4"/>
  <c r="V14" i="4"/>
  <c r="U14" i="4"/>
  <c r="T14" i="4"/>
  <c r="AA13" i="4"/>
  <c r="Z13" i="4"/>
  <c r="Y13" i="4"/>
  <c r="X13" i="4"/>
  <c r="W13" i="4"/>
  <c r="V13" i="4"/>
  <c r="U13" i="4"/>
  <c r="T13" i="4"/>
  <c r="AA12" i="4"/>
  <c r="Z12" i="4"/>
  <c r="Y12" i="4"/>
  <c r="X12" i="4"/>
  <c r="W12" i="4"/>
  <c r="V12" i="4"/>
  <c r="U12" i="4"/>
  <c r="T12" i="4"/>
  <c r="AA11" i="4"/>
  <c r="Z11" i="4"/>
  <c r="Y11" i="4"/>
  <c r="X11" i="4"/>
  <c r="W11" i="4"/>
  <c r="V11" i="4"/>
  <c r="U11" i="4"/>
  <c r="T11" i="4"/>
  <c r="AA10" i="4"/>
  <c r="Z10" i="4"/>
  <c r="Y10" i="4"/>
  <c r="X10" i="4"/>
  <c r="W10" i="4"/>
  <c r="V10" i="4"/>
  <c r="U10" i="4"/>
  <c r="T10" i="4"/>
  <c r="R27" i="4"/>
  <c r="Q27" i="4"/>
  <c r="P27" i="4"/>
  <c r="O27" i="4"/>
  <c r="N27" i="4"/>
  <c r="M27" i="4"/>
  <c r="L27" i="4"/>
  <c r="K27" i="4"/>
  <c r="R26" i="4"/>
  <c r="Q26" i="4"/>
  <c r="P26" i="4"/>
  <c r="O26" i="4"/>
  <c r="N26" i="4"/>
  <c r="M26" i="4"/>
  <c r="L26" i="4"/>
  <c r="K26" i="4"/>
  <c r="R25" i="4"/>
  <c r="Q25" i="4"/>
  <c r="P25" i="4"/>
  <c r="O25" i="4"/>
  <c r="N25" i="4"/>
  <c r="M25" i="4"/>
  <c r="L25" i="4"/>
  <c r="K25" i="4"/>
  <c r="R24" i="4"/>
  <c r="Q24" i="4"/>
  <c r="P24" i="4"/>
  <c r="O24" i="4"/>
  <c r="N24" i="4"/>
  <c r="M24" i="4"/>
  <c r="L24" i="4"/>
  <c r="K24" i="4"/>
  <c r="R23" i="4"/>
  <c r="Q23" i="4"/>
  <c r="P23" i="4"/>
  <c r="O23" i="4"/>
  <c r="N23" i="4"/>
  <c r="M23" i="4"/>
  <c r="L23" i="4"/>
  <c r="K23" i="4"/>
  <c r="R22" i="4"/>
  <c r="Q22" i="4"/>
  <c r="P22" i="4"/>
  <c r="O22" i="4"/>
  <c r="N22" i="4"/>
  <c r="M22" i="4"/>
  <c r="L22" i="4"/>
  <c r="K22" i="4"/>
  <c r="R21" i="4"/>
  <c r="Q21" i="4"/>
  <c r="P21" i="4"/>
  <c r="O21" i="4"/>
  <c r="N21" i="4"/>
  <c r="M21" i="4"/>
  <c r="L21" i="4"/>
  <c r="K21" i="4"/>
  <c r="R20" i="4"/>
  <c r="Q20" i="4"/>
  <c r="P20" i="4"/>
  <c r="O20" i="4"/>
  <c r="N20" i="4"/>
  <c r="M20" i="4"/>
  <c r="L20" i="4"/>
  <c r="K20" i="4"/>
  <c r="R17" i="4"/>
  <c r="Q17" i="4"/>
  <c r="P17" i="4"/>
  <c r="O17" i="4"/>
  <c r="N17" i="4"/>
  <c r="M17" i="4"/>
  <c r="L17" i="4"/>
  <c r="K17" i="4"/>
  <c r="R16" i="4"/>
  <c r="Q16" i="4"/>
  <c r="P16" i="4"/>
  <c r="O16" i="4"/>
  <c r="N16" i="4"/>
  <c r="M16" i="4"/>
  <c r="L16" i="4"/>
  <c r="K16" i="4"/>
  <c r="R15" i="4"/>
  <c r="Q15" i="4"/>
  <c r="P15" i="4"/>
  <c r="O15" i="4"/>
  <c r="N15" i="4"/>
  <c r="M15" i="4"/>
  <c r="L15" i="4"/>
  <c r="K15" i="4"/>
  <c r="R14" i="4"/>
  <c r="Q14" i="4"/>
  <c r="P14" i="4"/>
  <c r="O14" i="4"/>
  <c r="N14" i="4"/>
  <c r="M14" i="4"/>
  <c r="L14" i="4"/>
  <c r="K14" i="4"/>
  <c r="R13" i="4"/>
  <c r="Q13" i="4"/>
  <c r="P13" i="4"/>
  <c r="O13" i="4"/>
  <c r="N13" i="4"/>
  <c r="M13" i="4"/>
  <c r="L13" i="4"/>
  <c r="K13" i="4"/>
  <c r="R12" i="4"/>
  <c r="Q12" i="4"/>
  <c r="P12" i="4"/>
  <c r="O12" i="4"/>
  <c r="N12" i="4"/>
  <c r="M12" i="4"/>
  <c r="L12" i="4"/>
  <c r="K12" i="4"/>
  <c r="R11" i="4"/>
  <c r="Q11" i="4"/>
  <c r="P11" i="4"/>
  <c r="O11" i="4"/>
  <c r="N11" i="4"/>
  <c r="M11" i="4"/>
  <c r="L11" i="4"/>
  <c r="K11" i="4"/>
  <c r="R10" i="4"/>
  <c r="Q10" i="4"/>
  <c r="P10" i="4"/>
  <c r="O10" i="4"/>
  <c r="N10" i="4"/>
  <c r="M10" i="4"/>
  <c r="L10" i="4"/>
  <c r="K10" i="4"/>
  <c r="B28" i="2"/>
  <c r="C1" i="6"/>
  <c r="B28" i="6"/>
  <c r="M7" i="6"/>
  <c r="L7" i="6"/>
  <c r="K7" i="6"/>
  <c r="J7" i="6"/>
  <c r="I7" i="6"/>
  <c r="H7" i="6"/>
  <c r="G7" i="6"/>
  <c r="F7" i="6"/>
  <c r="E7" i="6"/>
  <c r="D7" i="6"/>
  <c r="C7" i="6"/>
  <c r="B7" i="6"/>
  <c r="M6" i="6"/>
  <c r="L6" i="6"/>
  <c r="K6" i="6"/>
  <c r="J6" i="6"/>
  <c r="I6" i="6"/>
  <c r="H6" i="6"/>
  <c r="G6" i="6"/>
  <c r="F6" i="6"/>
  <c r="E6" i="6"/>
  <c r="D6" i="6"/>
  <c r="C6" i="6"/>
  <c r="B6" i="6"/>
  <c r="D1" i="6"/>
  <c r="E1" i="6" s="1"/>
  <c r="F1" i="6" s="1"/>
  <c r="G1" i="6" s="1"/>
  <c r="H1" i="6" s="1"/>
  <c r="I1" i="6" s="1"/>
  <c r="J1" i="6" s="1"/>
  <c r="K1" i="6" s="1"/>
  <c r="L1" i="6" s="1"/>
  <c r="L28" i="6" s="1"/>
  <c r="L6" i="2"/>
  <c r="K6" i="2"/>
  <c r="J6" i="2"/>
  <c r="I6" i="2"/>
  <c r="H6" i="2"/>
  <c r="G6" i="2"/>
  <c r="F6" i="2"/>
  <c r="E6" i="2"/>
  <c r="D6" i="2"/>
  <c r="C6" i="2"/>
  <c r="B6" i="2"/>
  <c r="C6" i="1"/>
  <c r="B7" i="1" s="1"/>
  <c r="B9" i="1" s="1"/>
  <c r="B2" i="4" s="1"/>
  <c r="B6" i="1"/>
  <c r="C1" i="2"/>
  <c r="D1" i="2" s="1"/>
  <c r="E1" i="2" s="1"/>
  <c r="F1" i="2" s="1"/>
  <c r="G1" i="2" s="1"/>
  <c r="H1" i="2" s="1"/>
  <c r="I1" i="2" s="1"/>
  <c r="J1" i="2" s="1"/>
  <c r="K1" i="2" s="1"/>
  <c r="L1" i="2" s="1"/>
  <c r="L28" i="2" s="1"/>
  <c r="M6" i="2"/>
  <c r="B7" i="2"/>
  <c r="C7" i="2"/>
  <c r="D7" i="2"/>
  <c r="E7" i="2"/>
  <c r="F7" i="2"/>
  <c r="G7" i="2"/>
  <c r="H7" i="2"/>
  <c r="I7" i="2"/>
  <c r="J7" i="2"/>
  <c r="K7" i="2"/>
  <c r="L7" i="2"/>
  <c r="M7" i="2"/>
  <c r="B8" i="6" l="1"/>
  <c r="B29" i="6" s="1"/>
  <c r="J8" i="6"/>
  <c r="J29" i="6" s="1"/>
  <c r="C8" i="6"/>
  <c r="C29" i="6" s="1"/>
  <c r="K8" i="6"/>
  <c r="K29" i="6" s="1"/>
  <c r="G8" i="6"/>
  <c r="G29" i="6" s="1"/>
  <c r="D8" i="6"/>
  <c r="D29" i="6" s="1"/>
  <c r="L8" i="6"/>
  <c r="L29" i="6" s="1"/>
  <c r="E8" i="6"/>
  <c r="E29" i="6" s="1"/>
  <c r="H8" i="6"/>
  <c r="H29" i="6" s="1"/>
  <c r="I8" i="6"/>
  <c r="I29" i="6" s="1"/>
  <c r="F8" i="6"/>
  <c r="F29" i="6" s="1"/>
  <c r="F28" i="2"/>
  <c r="G28" i="2"/>
  <c r="L8" i="2"/>
  <c r="L29" i="2" s="1"/>
  <c r="K28" i="2"/>
  <c r="J28" i="2"/>
  <c r="B8" i="2"/>
  <c r="B29" i="2" s="1"/>
  <c r="C8" i="2"/>
  <c r="C29" i="2" s="1"/>
  <c r="H8" i="2"/>
  <c r="H29" i="2" s="1"/>
  <c r="G8" i="2"/>
  <c r="G29" i="2" s="1"/>
  <c r="C28" i="2"/>
  <c r="J8" i="2"/>
  <c r="J29" i="2" s="1"/>
  <c r="K8" i="2"/>
  <c r="K29" i="2" s="1"/>
  <c r="D28" i="2"/>
  <c r="F8" i="2"/>
  <c r="F29" i="2" s="1"/>
  <c r="E28" i="2"/>
  <c r="H28" i="2"/>
  <c r="D8" i="2"/>
  <c r="D29" i="2" s="1"/>
  <c r="I8" i="2"/>
  <c r="I29" i="2" s="1"/>
  <c r="E8" i="2"/>
  <c r="E29" i="2" s="1"/>
  <c r="I28" i="2"/>
  <c r="E28" i="6"/>
  <c r="F28" i="6"/>
  <c r="I28" i="6"/>
  <c r="G28" i="6"/>
  <c r="J28" i="6"/>
  <c r="C28" i="6"/>
  <c r="K28" i="6"/>
  <c r="H28" i="6"/>
  <c r="D28" i="6"/>
  <c r="C30" i="6" l="1"/>
  <c r="B2" i="7" s="1"/>
  <c r="C30" i="2"/>
  <c r="C31" i="2" s="1"/>
  <c r="B3" i="4"/>
  <c r="C26" i="4" s="1"/>
  <c r="B3" i="7"/>
  <c r="H21" i="4"/>
  <c r="H10" i="4"/>
  <c r="H26" i="4"/>
  <c r="C22" i="4"/>
  <c r="D20" i="4"/>
  <c r="I21" i="4"/>
  <c r="F22" i="4"/>
  <c r="G21" i="4"/>
  <c r="B15" i="4"/>
  <c r="I24" i="4"/>
  <c r="B23" i="4"/>
  <c r="C11" i="4"/>
  <c r="D17" i="4"/>
  <c r="F15" i="4"/>
  <c r="E15" i="4"/>
  <c r="H12" i="4"/>
  <c r="G27" i="7" l="1"/>
  <c r="I13" i="4"/>
  <c r="G23" i="4"/>
  <c r="F27" i="4"/>
  <c r="C15" i="4"/>
  <c r="C17" i="4"/>
  <c r="H25" i="4"/>
  <c r="D26" i="4"/>
  <c r="H24" i="4"/>
  <c r="C13" i="4"/>
  <c r="E12" i="4"/>
  <c r="I10" i="4"/>
  <c r="B27" i="4"/>
  <c r="H22" i="4"/>
  <c r="B21" i="4"/>
  <c r="I23" i="4"/>
  <c r="G26" i="4"/>
  <c r="I26" i="4"/>
  <c r="B26" i="4"/>
  <c r="C10" i="4"/>
  <c r="G25" i="4"/>
  <c r="B14" i="4"/>
  <c r="C14" i="4"/>
  <c r="H11" i="4"/>
  <c r="D24" i="7"/>
  <c r="C21" i="4"/>
  <c r="F24" i="4"/>
  <c r="F26" i="4"/>
  <c r="D14" i="4"/>
  <c r="I12" i="4"/>
  <c r="B13" i="4"/>
  <c r="I15" i="4"/>
  <c r="F21" i="4"/>
  <c r="E14" i="4"/>
  <c r="H16" i="7"/>
  <c r="E25" i="4"/>
  <c r="F25" i="4"/>
  <c r="E10" i="4"/>
  <c r="F20" i="4"/>
  <c r="B16" i="4"/>
  <c r="I11" i="4"/>
  <c r="E16" i="4"/>
  <c r="I14" i="4"/>
  <c r="H16" i="4"/>
  <c r="E22" i="4"/>
  <c r="D15" i="4"/>
  <c r="B26" i="7"/>
  <c r="I16" i="4"/>
  <c r="B22" i="4"/>
  <c r="G10" i="4"/>
  <c r="D25" i="4"/>
  <c r="C20" i="4"/>
  <c r="G20" i="4"/>
  <c r="C25" i="4"/>
  <c r="G24" i="4"/>
  <c r="D12" i="4"/>
  <c r="I27" i="4"/>
  <c r="H13" i="4"/>
  <c r="E26" i="4"/>
  <c r="C12" i="4"/>
  <c r="F11" i="4"/>
  <c r="I17" i="4"/>
  <c r="G13" i="4"/>
  <c r="H14" i="4"/>
  <c r="G16" i="4"/>
  <c r="G17" i="4"/>
  <c r="B25" i="4"/>
  <c r="B17" i="4"/>
  <c r="H25" i="7"/>
  <c r="G14" i="4"/>
  <c r="D27" i="4"/>
  <c r="H15" i="4"/>
  <c r="D13" i="4"/>
  <c r="H20" i="4"/>
  <c r="F14" i="4"/>
  <c r="F16" i="4"/>
  <c r="E20" i="4"/>
  <c r="D22" i="4"/>
  <c r="H27" i="4"/>
  <c r="I20" i="4"/>
  <c r="D20" i="7"/>
  <c r="C21" i="7"/>
  <c r="B10" i="7"/>
  <c r="D13" i="7"/>
  <c r="G22" i="4"/>
  <c r="I20" i="7"/>
  <c r="C27" i="4"/>
  <c r="I22" i="4"/>
  <c r="G15" i="4"/>
  <c r="F17" i="4"/>
  <c r="C23" i="4"/>
  <c r="G11" i="4"/>
  <c r="E23" i="4"/>
  <c r="D16" i="4"/>
  <c r="D10" i="4"/>
  <c r="E27" i="4"/>
  <c r="F10" i="4"/>
  <c r="B24" i="4"/>
  <c r="D23" i="4"/>
  <c r="G12" i="4"/>
  <c r="F23" i="4"/>
  <c r="F26" i="7"/>
  <c r="B10" i="4"/>
  <c r="B11" i="4"/>
  <c r="H23" i="4"/>
  <c r="E17" i="4"/>
  <c r="D21" i="4"/>
  <c r="G27" i="4"/>
  <c r="F12" i="4"/>
  <c r="D24" i="4"/>
  <c r="B20" i="4"/>
  <c r="B12" i="4"/>
  <c r="D11" i="4"/>
  <c r="E11" i="4"/>
  <c r="I25" i="4"/>
  <c r="C24" i="4"/>
  <c r="F13" i="4"/>
  <c r="E24" i="4"/>
  <c r="E15" i="7"/>
  <c r="C25" i="7"/>
  <c r="H13" i="7"/>
  <c r="F10" i="7"/>
  <c r="B24" i="7"/>
  <c r="C14" i="7"/>
  <c r="F15" i="7"/>
  <c r="H20" i="7"/>
  <c r="C22" i="7"/>
  <c r="B17" i="7"/>
  <c r="D11" i="7"/>
  <c r="B14" i="7"/>
  <c r="I17" i="7"/>
  <c r="I11" i="7"/>
  <c r="B21" i="7"/>
  <c r="C12" i="7"/>
  <c r="E24" i="7"/>
  <c r="B22" i="7"/>
  <c r="C10" i="7"/>
  <c r="H22" i="7"/>
  <c r="E21" i="7"/>
  <c r="H27" i="7"/>
  <c r="C26" i="7"/>
  <c r="I10" i="7"/>
  <c r="F21" i="7"/>
  <c r="B25" i="7"/>
  <c r="G25" i="7"/>
  <c r="F17" i="7"/>
  <c r="F13" i="7"/>
  <c r="F20" i="7"/>
  <c r="F11" i="7"/>
  <c r="D17" i="7"/>
  <c r="D15" i="7"/>
  <c r="D25" i="7"/>
  <c r="D14" i="7"/>
  <c r="B23" i="7"/>
  <c r="H24" i="7"/>
  <c r="B13" i="7"/>
  <c r="I27" i="7"/>
  <c r="C11" i="7"/>
  <c r="I23" i="7"/>
  <c r="E11" i="7"/>
  <c r="C15" i="7"/>
  <c r="H11" i="7"/>
  <c r="G24" i="7"/>
  <c r="E14" i="7"/>
  <c r="B27" i="7"/>
  <c r="H26" i="7"/>
  <c r="G20" i="7"/>
  <c r="I26" i="7"/>
  <c r="E21" i="4"/>
  <c r="H17" i="4"/>
  <c r="E13" i="4"/>
  <c r="C16" i="4"/>
  <c r="C20" i="7"/>
  <c r="B20" i="7"/>
  <c r="G23" i="7"/>
  <c r="H23" i="7"/>
  <c r="F23" i="7"/>
  <c r="E27" i="7"/>
  <c r="E22" i="7"/>
  <c r="I24" i="7"/>
  <c r="H21" i="7"/>
  <c r="B11" i="7"/>
  <c r="D27" i="7"/>
  <c r="G17" i="7"/>
  <c r="E16" i="7"/>
  <c r="H17" i="7"/>
  <c r="C27" i="7"/>
  <c r="H14" i="7"/>
  <c r="D10" i="7"/>
  <c r="E10" i="7"/>
  <c r="F14" i="7"/>
  <c r="G13" i="7"/>
  <c r="I22" i="7"/>
  <c r="I13" i="7"/>
  <c r="G26" i="7"/>
  <c r="E25" i="7"/>
  <c r="H10" i="7"/>
  <c r="G22" i="7"/>
  <c r="B15" i="7"/>
  <c r="H15" i="7"/>
  <c r="C13" i="7"/>
  <c r="I21" i="7"/>
  <c r="E23" i="7"/>
  <c r="F24" i="7"/>
  <c r="G15" i="7"/>
  <c r="C16" i="7"/>
  <c r="C24" i="7"/>
  <c r="I15" i="7"/>
  <c r="I25" i="7"/>
  <c r="D16" i="7"/>
  <c r="I16" i="7"/>
  <c r="H12" i="7"/>
  <c r="F27" i="7"/>
  <c r="D12" i="7"/>
  <c r="C17" i="7"/>
  <c r="E20" i="7"/>
  <c r="B12" i="7"/>
  <c r="E13" i="7"/>
  <c r="F22" i="7"/>
  <c r="C23" i="7"/>
  <c r="G16" i="7"/>
  <c r="D22" i="7"/>
  <c r="I14" i="7"/>
  <c r="G10" i="7"/>
  <c r="G21" i="7"/>
  <c r="G11" i="7"/>
  <c r="F12" i="7"/>
  <c r="I12" i="7"/>
  <c r="F25" i="7"/>
  <c r="E17" i="7"/>
  <c r="E12" i="7"/>
  <c r="F16" i="7"/>
  <c r="G14" i="7"/>
  <c r="E26" i="7"/>
  <c r="G12" i="7"/>
  <c r="B16" i="7"/>
  <c r="D26" i="7"/>
  <c r="D21" i="7"/>
  <c r="D23" i="7"/>
</calcChain>
</file>

<file path=xl/sharedStrings.xml><?xml version="1.0" encoding="utf-8"?>
<sst xmlns="http://schemas.openxmlformats.org/spreadsheetml/2006/main" count="378" uniqueCount="163">
  <si>
    <t>Replicate 1</t>
  </si>
  <si>
    <t>Replicate 2</t>
  </si>
  <si>
    <t>Replicate 3</t>
  </si>
  <si>
    <t>Replicate 4</t>
  </si>
  <si>
    <t>Arith. Mean</t>
  </si>
  <si>
    <t>Corrected Abs600</t>
  </si>
  <si>
    <t>Reference OD600</t>
  </si>
  <si>
    <t>Gold cells are calculated</t>
  </si>
  <si>
    <t>Corrected value is particle-only contribution</t>
  </si>
  <si>
    <t>Corrected value = scaling factor * measured value</t>
  </si>
  <si>
    <t>Enter fluorescence measurements into blue cells</t>
  </si>
  <si>
    <t>Arith. Std.Dev.</t>
  </si>
  <si>
    <t>Values measured are fluorescence from 100uL of X uM fluorescein solution</t>
  </si>
  <si>
    <t>Values should form a straight line on both linear and log scale</t>
  </si>
  <si>
    <t>Slope should be 1:1</t>
  </si>
  <si>
    <t>Common problems:</t>
  </si>
  <si>
    <t>* Consistent pipetting error --&gt; log graph is a straight line but not 1:1 slope</t>
  </si>
  <si>
    <t>* Oversaturated detector --&gt; low concentrations linear, but high concentrations saturate or fall</t>
  </si>
  <si>
    <t>Mean of med-high levels:</t>
  </si>
  <si>
    <t>OD600/Abs600</t>
  </si>
  <si>
    <t>Unit Scaling Factors:</t>
  </si>
  <si>
    <t>Experimental Values:</t>
  </si>
  <si>
    <t>Final scaling level determined from medium-high points likely to be less impacted by saturation or pipetting error</t>
  </si>
  <si>
    <t>If needed, you can shift which points are used, but it is likely better to correct instrument settings and protocol.</t>
  </si>
  <si>
    <t>Hour 0:</t>
  </si>
  <si>
    <t>Hour 6:</t>
  </si>
  <si>
    <t>H2O</t>
  </si>
  <si>
    <t>Enter Abs600 absorbance measurements into blue cells</t>
  </si>
  <si>
    <t>Raw Plate Readings</t>
  </si>
  <si>
    <t>If you followed the recommended plate layout:</t>
  </si>
  <si>
    <t>They will automatically propagate into the correct locations in the Fluorescence Measurement Sheet</t>
  </si>
  <si>
    <t>Colony 1, Replicate 1</t>
  </si>
  <si>
    <t>Colony 1, Replicate 4</t>
  </si>
  <si>
    <t>Colony 1, Replicate 3</t>
  </si>
  <si>
    <t>Colony 1, Replicate 2</t>
  </si>
  <si>
    <t>Copy fluorescence and Abs600 measurements from your plate reader into blue cells</t>
  </si>
  <si>
    <t>Colony 2, Replicate 1</t>
  </si>
  <si>
    <t>Colony 2, Replicate 2</t>
  </si>
  <si>
    <t>Colony 2, Replicate 3</t>
  </si>
  <si>
    <t>Colony 2, Replicate 4</t>
  </si>
  <si>
    <t>Device 1</t>
  </si>
  <si>
    <t>Device 2</t>
  </si>
  <si>
    <t>Device 3</t>
  </si>
  <si>
    <t>Device 4</t>
  </si>
  <si>
    <t>Device 5</t>
  </si>
  <si>
    <t>Device 6</t>
  </si>
  <si>
    <t>LB + Chlor (blank)</t>
  </si>
  <si>
    <t>Neg. Control</t>
  </si>
  <si>
    <t>Pos. Control</t>
  </si>
  <si>
    <t>Fluorescence Raw Readings:</t>
  </si>
  <si>
    <t>Abs600 Raw Readings:</t>
  </si>
  <si>
    <t>Enter fluorescence and Abs600 measurements into blue cells on "Raw Plate Reader Measurements"</t>
  </si>
  <si>
    <t>A1</t>
  </si>
  <si>
    <t>B1</t>
  </si>
  <si>
    <t>C3</t>
  </si>
  <si>
    <t>C2</t>
  </si>
  <si>
    <t>C1</t>
  </si>
  <si>
    <t>D1</t>
  </si>
  <si>
    <t>E1</t>
  </si>
  <si>
    <t>F1</t>
  </si>
  <si>
    <t>G1</t>
  </si>
  <si>
    <t>H1</t>
  </si>
  <si>
    <t>A2</t>
  </si>
  <si>
    <t>B2</t>
  </si>
  <si>
    <t>D2</t>
  </si>
  <si>
    <t>E2</t>
  </si>
  <si>
    <t>F2</t>
  </si>
  <si>
    <t>G2</t>
  </si>
  <si>
    <t>H2</t>
  </si>
  <si>
    <t>A3</t>
  </si>
  <si>
    <t>A4</t>
  </si>
  <si>
    <t>A5</t>
  </si>
  <si>
    <t>A6</t>
  </si>
  <si>
    <t>A7</t>
  </si>
  <si>
    <t>A8</t>
  </si>
  <si>
    <t>A9</t>
  </si>
  <si>
    <t>B3</t>
  </si>
  <si>
    <t>B4</t>
  </si>
  <si>
    <t>B5</t>
  </si>
  <si>
    <t>B6</t>
  </si>
  <si>
    <t>B7</t>
  </si>
  <si>
    <t>B8</t>
  </si>
  <si>
    <t>B9</t>
  </si>
  <si>
    <t>C4</t>
  </si>
  <si>
    <t>C5</t>
  </si>
  <si>
    <t>C6</t>
  </si>
  <si>
    <t>C7</t>
  </si>
  <si>
    <t>C8</t>
  </si>
  <si>
    <t>C9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</si>
  <si>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</si>
  <si>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</si>
  <si>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</si>
  <si>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</si>
  <si>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</si>
  <si>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</si>
  <si>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</si>
  <si>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</si>
  <si>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</si>
  <si>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</si>
  <si>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</si>
  <si>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</si>
  <si>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</si>
  <si>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</si>
  <si>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F3</t>
  </si>
  <si>
    <t>F4</t>
  </si>
  <si>
    <t>F5</t>
  </si>
  <si>
    <t>F6</t>
  </si>
  <si>
    <t>F7</t>
  </si>
  <si>
    <t>F8</t>
  </si>
  <si>
    <t>F9</t>
  </si>
  <si>
    <t>G3</t>
  </si>
  <si>
    <t>G4</t>
  </si>
  <si>
    <t>G5</t>
  </si>
  <si>
    <t>G6</t>
  </si>
  <si>
    <t>G7</t>
  </si>
  <si>
    <t>G8</t>
  </si>
  <si>
    <t>G9</t>
  </si>
  <si>
    <t>H3</t>
  </si>
  <si>
    <t>H4</t>
  </si>
  <si>
    <t>H5</t>
  </si>
  <si>
    <t>H6</t>
  </si>
  <si>
    <t>H7</t>
  </si>
  <si>
    <t>H8</t>
  </si>
  <si>
    <t>H9</t>
  </si>
  <si>
    <t>Number of Particles</t>
  </si>
  <si>
    <t>Enter Abs600 measurements into blue cells</t>
  </si>
  <si>
    <t>Particles / OD</t>
  </si>
  <si>
    <t>Reference value is for 100uL of LUDOX CL-X in a well of a standard 96-well flat-bottom black with clear bottom plate</t>
  </si>
  <si>
    <t>Mean particles / Abs600</t>
  </si>
  <si>
    <t>Assumed plate well pattern:</t>
  </si>
  <si>
    <t>Particles / Abs600</t>
  </si>
  <si>
    <t>OD600 / Abs600</t>
  </si>
  <si>
    <t>These are imported from the prior sheets</t>
  </si>
  <si>
    <t>uM Fluorescein / OD</t>
  </si>
  <si>
    <t>Fluorescein/a.u.</t>
  </si>
  <si>
    <t>Mean uM fluorescein / a.u.:</t>
  </si>
  <si>
    <t>uM Fluorescein / a.u.</t>
  </si>
  <si>
    <t>Net Abs 600</t>
  </si>
  <si>
    <t>Net Fluorescein a.u.</t>
  </si>
  <si>
    <t>MEFL / particle</t>
  </si>
  <si>
    <t>MEFL / a.u.</t>
  </si>
  <si>
    <t>MEFL / a.u.:</t>
  </si>
  <si>
    <t>Spheres/gram</t>
  </si>
  <si>
    <t>Cospheric Monodisperse Silica Microspheres 0.961um diameter</t>
  </si>
  <si>
    <t>grams/mL</t>
  </si>
  <si>
    <t>Spheres/0.55 mL</t>
  </si>
  <si>
    <t>Dilution X:</t>
  </si>
  <si>
    <t>Resuspend volume mL:</t>
  </si>
  <si>
    <t>Total volume mL:</t>
  </si>
  <si>
    <t>Particles / mL:</t>
  </si>
  <si>
    <t>Arith. Net Mean</t>
  </si>
  <si>
    <t>Fluorescein uM</t>
  </si>
  <si>
    <t>Initial Molarity</t>
  </si>
  <si>
    <t>Molecules / Mole</t>
  </si>
  <si>
    <t>Well volume (L):</t>
  </si>
  <si>
    <t>Initial Molecules:</t>
  </si>
  <si>
    <t>Fluorescein uM --&gt; MEFL calculation:</t>
  </si>
  <si>
    <t>MEFL / uM</t>
  </si>
  <si>
    <t>LUDOX CL-X</t>
  </si>
  <si>
    <t>Well volume (mL)</t>
  </si>
  <si>
    <t>Initial particles:</t>
  </si>
  <si>
    <t>uM Fluorescein/a.u.</t>
  </si>
  <si>
    <t>Gold cells are calculated from values on other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</si>
</sst>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0.000E+00"/>
  </numFmts>
  <fonts count="14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i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14"/>
      <color indexed="8"/>
      <name val="Calibri"/>
      <family val="2"/>
    </font>
    <font>
      <i/>
      <sz val="11"/>
      <color rgb="FF000000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C9E0F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11" fontId="0" fillId="0" borderId="0" xfId="0" applyNumberFormat="1"/>
    <xf numFmtId="0" fontId="5" fillId="0" borderId="0" xfId="0" applyFont="1"/>
    <xf numFmtId="0" fontId="1" fillId="0" borderId="0" xfId="0" applyFont="1" applyFill="1"/>
    <xf numFmtId="0" fontId="0" fillId="0" borderId="0" xfId="0" applyFill="1"/>
    <xf numFmtId="0" fontId="0" fillId="0" borderId="0" xfId="0" applyFont="1" applyFill="1"/>
    <xf numFmtId="0" fontId="6" fillId="0" borderId="0" xfId="0" applyFont="1"/>
    <xf numFmtId="0" fontId="7" fillId="0" borderId="2" xfId="0" applyFont="1" applyBorder="1"/>
    <xf numFmtId="0" fontId="7" fillId="0" borderId="0" xfId="0" applyFont="1"/>
    <xf numFmtId="11" fontId="5" fillId="0" borderId="0" xfId="0" applyNumberFormat="1" applyFont="1"/>
    <xf numFmtId="11" fontId="0" fillId="2" borderId="3" xfId="0" applyNumberFormat="1" applyFill="1" applyBorder="1"/>
    <xf numFmtId="2" fontId="0" fillId="2" borderId="3" xfId="0" applyNumberFormat="1" applyFill="1" applyBorder="1"/>
    <xf numFmtId="0" fontId="1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1" fontId="1" fillId="0" borderId="0" xfId="0" applyNumberFormat="1" applyFont="1" applyAlignment="1">
      <alignment horizontal="center"/>
    </xf>
    <xf numFmtId="165" fontId="0" fillId="2" borderId="3" xfId="0" applyNumberFormat="1" applyFill="1" applyBorder="1"/>
    <xf numFmtId="165" fontId="0" fillId="2" borderId="1" xfId="0" applyNumberFormat="1" applyFill="1" applyBorder="1"/>
    <xf numFmtId="165" fontId="0" fillId="0" borderId="0" xfId="0" applyNumberFormat="1"/>
    <xf numFmtId="2" fontId="0" fillId="0" borderId="0" xfId="0" applyNumberFormat="1"/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6" fontId="0" fillId="2" borderId="3" xfId="0" applyNumberFormat="1" applyFill="1" applyBorder="1"/>
    <xf numFmtId="166" fontId="0" fillId="0" borderId="0" xfId="0" applyNumberFormat="1"/>
    <xf numFmtId="165" fontId="11" fillId="2" borderId="1" xfId="0" applyNumberFormat="1" applyFont="1" applyFill="1" applyBorder="1"/>
    <xf numFmtId="0" fontId="12" fillId="3" borderId="4" xfId="0" applyFont="1" applyFill="1" applyBorder="1" applyAlignment="1">
      <alignment horizontal="right" wrapText="1"/>
    </xf>
    <xf numFmtId="0" fontId="12" fillId="3" borderId="5" xfId="0" applyFont="1" applyFill="1" applyBorder="1" applyAlignment="1">
      <alignment horizontal="right" wrapText="1"/>
    </xf>
    <xf numFmtId="0" fontId="12" fillId="3" borderId="6" xfId="0" applyFont="1" applyFill="1" applyBorder="1" applyAlignment="1">
      <alignment horizontal="right" wrapText="1"/>
    </xf>
    <xf numFmtId="0" fontId="12" fillId="3" borderId="7" xfId="0" applyFont="1" applyFill="1" applyBorder="1" applyAlignment="1">
      <alignment horizontal="right" wrapText="1"/>
    </xf>
    <xf numFmtId="0" fontId="0" fillId="0" borderId="8" xfId="0" applyBorder="1" applyAlignment="1">
      <alignment horizontal="right" wrapText="1"/>
    </xf>
    <xf numFmtId="11" fontId="0" fillId="0" borderId="8" xfId="0" applyNumberFormat="1" applyBorder="1" applyAlignment="1">
      <alignment horizontal="right" wrapText="1"/>
    </xf>
    <xf numFmtId="0" fontId="13" fillId="4" borderId="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13" fillId="12" borderId="9" xfId="0" applyFont="1" applyFill="1" applyBorder="1" applyAlignment="1">
      <alignment horizontal="center" vertical="center" wrapText="1"/>
    </xf>
    <xf numFmtId="0" fontId="13" fillId="13" borderId="9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5" borderId="9" xfId="0" applyFont="1" applyFill="1" applyBorder="1" applyAlignment="1">
      <alignment horizontal="center" vertical="center" wrapText="1"/>
    </xf>
    <xf numFmtId="0" fontId="13" fillId="16" borderId="9" xfId="0" applyFont="1" applyFill="1" applyBorder="1" applyAlignment="1">
      <alignment horizontal="center" vertical="center" wrapText="1"/>
    </xf>
    <xf numFmtId="0" fontId="13" fillId="17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4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Particle Standard Curve</a:t>
            </a:r>
          </a:p>
        </c:rich>
      </c:tx>
      <c:layout>
        <c:manualLayout>
          <c:xMode val="edge"/>
          <c:yMode val="edge"/>
          <c:x val="0.30520322934316801"/>
          <c:y val="3.734732321139280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plus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'Particle standard curve'!$B$7:$M$7</c:f>
                <c:numCache>
                  <c:formatCode>General</c:formatCode>
                  <c:ptCount val="12"/>
                  <c:pt idx="0">
                    <c:v>8.0841408531354339E-2</c:v>
                  </c:pt>
                  <c:pt idx="1">
                    <c:v>7.6947492919955784E-2</c:v>
                  </c:pt>
                  <c:pt idx="2">
                    <c:v>2.0696215435033853E-2</c:v>
                  </c:pt>
                  <c:pt idx="3">
                    <c:v>1.4966629547095756E-2</c:v>
                  </c:pt>
                  <c:pt idx="4">
                    <c:v>2.0710303393882551E-2</c:v>
                  </c:pt>
                  <c:pt idx="5">
                    <c:v>4.645786621588789E-3</c:v>
                  </c:pt>
                  <c:pt idx="6">
                    <c:v>4.6457866215887846E-3</c:v>
                  </c:pt>
                  <c:pt idx="7">
                    <c:v>3.4034296427770199E-3</c:v>
                  </c:pt>
                  <c:pt idx="8">
                    <c:v>4.5734742446707473E-3</c:v>
                  </c:pt>
                  <c:pt idx="9">
                    <c:v>4.0414518843273801E-3</c:v>
                  </c:pt>
                  <c:pt idx="10">
                    <c:v>9.2556289179432163E-3</c:v>
                  </c:pt>
                  <c:pt idx="11">
                    <c:v>3.6968455021364698E-3</c:v>
                  </c:pt>
                </c:numCache>
              </c:numRef>
            </c:plus>
            <c:minus>
              <c:numRef>
                <c:f>'Particle standard curve'!$B$7:$M$7</c:f>
                <c:numCache>
                  <c:formatCode>General</c:formatCode>
                  <c:ptCount val="12"/>
                  <c:pt idx="0">
                    <c:v>8.0841408531354339E-2</c:v>
                  </c:pt>
                  <c:pt idx="1">
                    <c:v>7.6947492919955784E-2</c:v>
                  </c:pt>
                  <c:pt idx="2">
                    <c:v>2.0696215435033853E-2</c:v>
                  </c:pt>
                  <c:pt idx="3">
                    <c:v>1.4966629547095756E-2</c:v>
                  </c:pt>
                  <c:pt idx="4">
                    <c:v>2.0710303393882551E-2</c:v>
                  </c:pt>
                  <c:pt idx="5">
                    <c:v>4.645786621588789E-3</c:v>
                  </c:pt>
                  <c:pt idx="6">
                    <c:v>4.6457866215887846E-3</c:v>
                  </c:pt>
                  <c:pt idx="7">
                    <c:v>3.4034296427770199E-3</c:v>
                  </c:pt>
                  <c:pt idx="8">
                    <c:v>4.5734742446707473E-3</c:v>
                  </c:pt>
                  <c:pt idx="9">
                    <c:v>4.0414518843273801E-3</c:v>
                  </c:pt>
                  <c:pt idx="10">
                    <c:v>9.2556289179432163E-3</c:v>
                  </c:pt>
                  <c:pt idx="11">
                    <c:v>3.6968455021364698E-3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'Particle standard curve'!$B$1:$M$1</c:f>
              <c:numCache>
                <c:formatCode>0.00E+00</c:formatCode>
                <c:ptCount val="12"/>
                <c:pt idx="0">
                  <c:v>235294117.64705887</c:v>
                </c:pt>
                <c:pt idx="1">
                  <c:v>117647058.82352944</c:v>
                </c:pt>
                <c:pt idx="2">
                  <c:v>58823529.411764719</c:v>
                </c:pt>
                <c:pt idx="3">
                  <c:v>29411764.705882359</c:v>
                </c:pt>
                <c:pt idx="4">
                  <c:v>14705882.35294118</c:v>
                </c:pt>
                <c:pt idx="5">
                  <c:v>7352941.1764705898</c:v>
                </c:pt>
                <c:pt idx="6">
                  <c:v>3676470.5882352949</c:v>
                </c:pt>
                <c:pt idx="7">
                  <c:v>1838235.2941176475</c:v>
                </c:pt>
                <c:pt idx="8">
                  <c:v>919117.64705882373</c:v>
                </c:pt>
                <c:pt idx="9">
                  <c:v>459558.82352941186</c:v>
                </c:pt>
                <c:pt idx="10">
                  <c:v>229779.41176470593</c:v>
                </c:pt>
                <c:pt idx="11" formatCode="General">
                  <c:v>0</c:v>
                </c:pt>
              </c:numCache>
            </c:numRef>
          </c:xVal>
          <c:yVal>
            <c:numRef>
              <c:f>'Particle standard curve'!$B$6:$M$6</c:f>
              <c:numCache>
                <c:formatCode>0.000</c:formatCode>
                <c:ptCount val="12"/>
                <c:pt idx="0">
                  <c:v>0.98100000000000009</c:v>
                </c:pt>
                <c:pt idx="1">
                  <c:v>0.55325000000000002</c:v>
                </c:pt>
                <c:pt idx="2">
                  <c:v>0.32950000000000002</c:v>
                </c:pt>
                <c:pt idx="3">
                  <c:v>0.21899999999999997</c:v>
                </c:pt>
                <c:pt idx="4">
                  <c:v>0.15925</c:v>
                </c:pt>
                <c:pt idx="5">
                  <c:v>0.12575</c:v>
                </c:pt>
                <c:pt idx="6">
                  <c:v>0.11424999999999999</c:v>
                </c:pt>
                <c:pt idx="7">
                  <c:v>0.10525000000000001</c:v>
                </c:pt>
                <c:pt idx="8">
                  <c:v>0.10274999999999999</c:v>
                </c:pt>
                <c:pt idx="9">
                  <c:v>9.8500000000000004E-2</c:v>
                </c:pt>
                <c:pt idx="10">
                  <c:v>9.9500000000000005E-2</c:v>
                </c:pt>
                <c:pt idx="11">
                  <c:v>9.7500000000000003E-2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A4-E34D-AE91-4BB50CAC9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177448"/>
        <c:axId val="2083649208"/>
      </c:scatterChart>
      <c:valAx>
        <c:axId val="2083177448"/>
        <c:scaling>
          <c:orientation val="minMax"/>
          <c:max val="25000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Particle Count / 100 uL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83649208"/>
        <c:crosses val="autoZero"/>
        <c:crossBetween val="midCat"/>
      </c:valAx>
      <c:valAx>
        <c:axId val="208364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 600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831774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Particle Standard Curve (log scale)</a:t>
            </a:r>
          </a:p>
        </c:rich>
      </c:tx>
      <c:layout>
        <c:manualLayout>
          <c:xMode val="edge"/>
          <c:yMode val="edge"/>
          <c:x val="0.24950702681152201"/>
          <c:y val="4.213201220660810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'Particle standard curve'!$B$1:$L$1</c:f>
              <c:numCache>
                <c:formatCode>0.00E+00</c:formatCode>
                <c:ptCount val="11"/>
                <c:pt idx="0">
                  <c:v>235294117.64705887</c:v>
                </c:pt>
                <c:pt idx="1">
                  <c:v>117647058.82352944</c:v>
                </c:pt>
                <c:pt idx="2">
                  <c:v>58823529.411764719</c:v>
                </c:pt>
                <c:pt idx="3">
                  <c:v>29411764.705882359</c:v>
                </c:pt>
                <c:pt idx="4">
                  <c:v>14705882.35294118</c:v>
                </c:pt>
                <c:pt idx="5">
                  <c:v>7352941.1764705898</c:v>
                </c:pt>
                <c:pt idx="6">
                  <c:v>3676470.5882352949</c:v>
                </c:pt>
                <c:pt idx="7">
                  <c:v>1838235.2941176475</c:v>
                </c:pt>
                <c:pt idx="8">
                  <c:v>919117.64705882373</c:v>
                </c:pt>
                <c:pt idx="9">
                  <c:v>459558.82352941186</c:v>
                </c:pt>
                <c:pt idx="10">
                  <c:v>229779.41176470593</c:v>
                </c:pt>
              </c:numCache>
            </c:numRef>
          </c:xVal>
          <c:yVal>
            <c:numRef>
              <c:f>'Particle standard curve'!$B$6:$L$6</c:f>
              <c:numCache>
                <c:formatCode>0.000</c:formatCode>
                <c:ptCount val="11"/>
                <c:pt idx="0">
                  <c:v>0.98100000000000009</c:v>
                </c:pt>
                <c:pt idx="1">
                  <c:v>0.55325000000000002</c:v>
                </c:pt>
                <c:pt idx="2">
                  <c:v>0.32950000000000002</c:v>
                </c:pt>
                <c:pt idx="3">
                  <c:v>0.21899999999999997</c:v>
                </c:pt>
                <c:pt idx="4">
                  <c:v>0.15925</c:v>
                </c:pt>
                <c:pt idx="5">
                  <c:v>0.12575</c:v>
                </c:pt>
                <c:pt idx="6">
                  <c:v>0.11424999999999999</c:v>
                </c:pt>
                <c:pt idx="7">
                  <c:v>0.10525000000000001</c:v>
                </c:pt>
                <c:pt idx="8">
                  <c:v>0.10274999999999999</c:v>
                </c:pt>
                <c:pt idx="9">
                  <c:v>9.8500000000000004E-2</c:v>
                </c:pt>
                <c:pt idx="10">
                  <c:v>9.9500000000000005E-2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3B-A945-B696-14209793C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599288"/>
        <c:axId val="2083590712"/>
      </c:scatterChart>
      <c:valAx>
        <c:axId val="2083599288"/>
        <c:scaling>
          <c:logBase val="10"/>
          <c:orientation val="minMax"/>
          <c:max val="300000000"/>
          <c:min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Particle Count / 100 uL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83590712"/>
        <c:crosses val="autoZero"/>
        <c:crossBetween val="midCat"/>
      </c:valAx>
      <c:valAx>
        <c:axId val="208359071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 600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83599288"/>
        <c:crossesAt val="0.2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Fluorescein Standard Curve</a:t>
            </a:r>
          </a:p>
        </c:rich>
      </c:tx>
      <c:layout>
        <c:manualLayout>
          <c:xMode val="edge"/>
          <c:yMode val="edge"/>
          <c:x val="0.30520322934316801"/>
          <c:y val="3.734732321139280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plus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'Fluorescein standard curve'!$B$7:$M$7</c:f>
                <c:numCache>
                  <c:formatCode>General</c:formatCode>
                  <c:ptCount val="12"/>
                  <c:pt idx="0">
                    <c:v>259.55089417427689</c:v>
                  </c:pt>
                  <c:pt idx="1">
                    <c:v>306.4174712164218</c:v>
                  </c:pt>
                  <c:pt idx="2">
                    <c:v>88.06626293119669</c:v>
                  </c:pt>
                  <c:pt idx="3">
                    <c:v>10.307764064044152</c:v>
                  </c:pt>
                  <c:pt idx="4">
                    <c:v>8.3815273071201055</c:v>
                  </c:pt>
                  <c:pt idx="5">
                    <c:v>21.916508237703681</c:v>
                  </c:pt>
                  <c:pt idx="6">
                    <c:v>6.6833125519211407</c:v>
                  </c:pt>
                  <c:pt idx="7">
                    <c:v>13.30100246848585</c:v>
                  </c:pt>
                  <c:pt idx="8">
                    <c:v>8.6794777108610237</c:v>
                  </c:pt>
                  <c:pt idx="9">
                    <c:v>1.7320508075688772</c:v>
                  </c:pt>
                  <c:pt idx="10">
                    <c:v>3.5939764421413041</c:v>
                  </c:pt>
                  <c:pt idx="11">
                    <c:v>2.9439202887759488</c:v>
                  </c:pt>
                </c:numCache>
              </c:numRef>
            </c:plus>
            <c:minus>
              <c:numRef>
                <c:f>'Fluorescein standard curve'!$B$7:$M$7</c:f>
                <c:numCache>
                  <c:formatCode>General</c:formatCode>
                  <c:ptCount val="12"/>
                  <c:pt idx="0">
                    <c:v>259.55089417427689</c:v>
                  </c:pt>
                  <c:pt idx="1">
                    <c:v>306.4174712164218</c:v>
                  </c:pt>
                  <c:pt idx="2">
                    <c:v>88.06626293119669</c:v>
                  </c:pt>
                  <c:pt idx="3">
                    <c:v>10.307764064044152</c:v>
                  </c:pt>
                  <c:pt idx="4">
                    <c:v>8.3815273071201055</c:v>
                  </c:pt>
                  <c:pt idx="5">
                    <c:v>21.916508237703681</c:v>
                  </c:pt>
                  <c:pt idx="6">
                    <c:v>6.6833125519211407</c:v>
                  </c:pt>
                  <c:pt idx="7">
                    <c:v>13.30100246848585</c:v>
                  </c:pt>
                  <c:pt idx="8">
                    <c:v>8.6794777108610237</c:v>
                  </c:pt>
                  <c:pt idx="9">
                    <c:v>1.7320508075688772</c:v>
                  </c:pt>
                  <c:pt idx="10">
                    <c:v>3.5939764421413041</c:v>
                  </c:pt>
                  <c:pt idx="11">
                    <c:v>2.9439202887759488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'Fluorescein standard curve'!$B$1:$M$1</c:f>
              <c:numCache>
                <c:formatCode>General</c:formatCode>
                <c:ptCount val="12"/>
                <c:pt idx="0" formatCode="0.0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1.25</c:v>
                </c:pt>
                <c:pt idx="4">
                  <c:v>0.625</c:v>
                </c:pt>
                <c:pt idx="5" formatCode="0.000">
                  <c:v>0.3125</c:v>
                </c:pt>
                <c:pt idx="6" formatCode="0.000">
                  <c:v>0.15625</c:v>
                </c:pt>
                <c:pt idx="7" formatCode="0.000">
                  <c:v>7.8125E-2</c:v>
                </c:pt>
                <c:pt idx="8" formatCode="0.000">
                  <c:v>3.90625E-2</c:v>
                </c:pt>
                <c:pt idx="9" formatCode="0.0000">
                  <c:v>1.953125E-2</c:v>
                </c:pt>
                <c:pt idx="10" formatCode="0.0000">
                  <c:v>9.765625E-3</c:v>
                </c:pt>
                <c:pt idx="11">
                  <c:v>0</c:v>
                </c:pt>
              </c:numCache>
            </c:numRef>
          </c:xVal>
          <c:yVal>
            <c:numRef>
              <c:f>'Fluorescein standard curve'!$B$6:$M$6</c:f>
              <c:numCache>
                <c:formatCode>0.000E+00</c:formatCode>
                <c:ptCount val="12"/>
                <c:pt idx="0">
                  <c:v>27615</c:v>
                </c:pt>
                <c:pt idx="1">
                  <c:v>14312.5</c:v>
                </c:pt>
                <c:pt idx="2">
                  <c:v>7304.5</c:v>
                </c:pt>
                <c:pt idx="3">
                  <c:v>3686.75</c:v>
                </c:pt>
                <c:pt idx="4">
                  <c:v>1838.25</c:v>
                </c:pt>
                <c:pt idx="5">
                  <c:v>930.5</c:v>
                </c:pt>
                <c:pt idx="6">
                  <c:v>452</c:v>
                </c:pt>
                <c:pt idx="7">
                  <c:v>231.25</c:v>
                </c:pt>
                <c:pt idx="8">
                  <c:v>116</c:v>
                </c:pt>
                <c:pt idx="9">
                  <c:v>58.5</c:v>
                </c:pt>
                <c:pt idx="10">
                  <c:v>26.25</c:v>
                </c:pt>
                <c:pt idx="11">
                  <c:v>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E8-9D49-8993-B273940AB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177448"/>
        <c:axId val="2083649208"/>
      </c:scatterChart>
      <c:valAx>
        <c:axId val="2083177448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Fluorescein Concentration (uM)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83649208"/>
        <c:crosses val="autoZero"/>
        <c:crossBetween val="midCat"/>
      </c:valAx>
      <c:valAx>
        <c:axId val="208364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831774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Fluorescein Standard Curve (log scale)</a:t>
            </a:r>
          </a:p>
        </c:rich>
      </c:tx>
      <c:layout>
        <c:manualLayout>
          <c:xMode val="edge"/>
          <c:yMode val="edge"/>
          <c:x val="0.24950702681152201"/>
          <c:y val="4.213201220660810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'Fluorescein standard curve'!$B$1:$L$1</c:f>
              <c:numCache>
                <c:formatCode>General</c:formatCode>
                <c:ptCount val="11"/>
                <c:pt idx="0" formatCode="0.0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1.25</c:v>
                </c:pt>
                <c:pt idx="4">
                  <c:v>0.625</c:v>
                </c:pt>
                <c:pt idx="5" formatCode="0.000">
                  <c:v>0.3125</c:v>
                </c:pt>
                <c:pt idx="6" formatCode="0.000">
                  <c:v>0.15625</c:v>
                </c:pt>
                <c:pt idx="7" formatCode="0.000">
                  <c:v>7.8125E-2</c:v>
                </c:pt>
                <c:pt idx="8" formatCode="0.000">
                  <c:v>3.90625E-2</c:v>
                </c:pt>
                <c:pt idx="9" formatCode="0.0000">
                  <c:v>1.953125E-2</c:v>
                </c:pt>
                <c:pt idx="10" formatCode="0.0000">
                  <c:v>9.765625E-3</c:v>
                </c:pt>
              </c:numCache>
            </c:numRef>
          </c:xVal>
          <c:yVal>
            <c:numRef>
              <c:f>'Fluorescein standard curve'!$B$6:$L$6</c:f>
              <c:numCache>
                <c:formatCode>0.000E+00</c:formatCode>
                <c:ptCount val="11"/>
                <c:pt idx="0">
                  <c:v>27615</c:v>
                </c:pt>
                <c:pt idx="1">
                  <c:v>14312.5</c:v>
                </c:pt>
                <c:pt idx="2">
                  <c:v>7304.5</c:v>
                </c:pt>
                <c:pt idx="3">
                  <c:v>3686.75</c:v>
                </c:pt>
                <c:pt idx="4">
                  <c:v>1838.25</c:v>
                </c:pt>
                <c:pt idx="5">
                  <c:v>930.5</c:v>
                </c:pt>
                <c:pt idx="6">
                  <c:v>452</c:v>
                </c:pt>
                <c:pt idx="7">
                  <c:v>231.25</c:v>
                </c:pt>
                <c:pt idx="8">
                  <c:v>116</c:v>
                </c:pt>
                <c:pt idx="9">
                  <c:v>58.5</c:v>
                </c:pt>
                <c:pt idx="10">
                  <c:v>26.25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E8-A340-A627-6DE5ED446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599288"/>
        <c:axId val="2083590712"/>
      </c:scatterChart>
      <c:valAx>
        <c:axId val="2083599288"/>
        <c:scaling>
          <c:logBase val="10"/>
          <c:orientation val="minMax"/>
          <c:max val="10"/>
          <c:min val="1.0000000000000002E-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Fluorescein Concentration (uM)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83590712"/>
        <c:crosses val="autoZero"/>
        <c:crossBetween val="midCat"/>
      </c:valAx>
      <c:valAx>
        <c:axId val="208359071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83599288"/>
        <c:crossesAt val="0.2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9</xdr:row>
      <xdr:rowOff>114300</xdr:rowOff>
    </xdr:from>
    <xdr:to>
      <xdr:col>6</xdr:col>
      <xdr:colOff>614680</xdr:colOff>
      <xdr:row>24</xdr:row>
      <xdr:rowOff>101600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58D92B3-274A-9D46-9C7C-FA4F4019B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144780</xdr:colOff>
      <xdr:row>9</xdr:row>
      <xdr:rowOff>114300</xdr:rowOff>
    </xdr:from>
    <xdr:to>
      <xdr:col>14</xdr:col>
      <xdr:colOff>449580</xdr:colOff>
      <xdr:row>24</xdr:row>
      <xdr:rowOff>96520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C5FAF1-EB12-464E-B446-35FAC7BBB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9</xdr:row>
      <xdr:rowOff>121920</xdr:rowOff>
    </xdr:from>
    <xdr:to>
      <xdr:col>6</xdr:col>
      <xdr:colOff>584200</xdr:colOff>
      <xdr:row>24</xdr:row>
      <xdr:rowOff>109220</xdr:rowOff>
    </xdr:to>
    <xdr:graphicFrame macro="">
      <xdr:nvGraphicFramePr>
        <xdr:cNvPr id="2055" name="Chart 2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182880</xdr:colOff>
      <xdr:row>9</xdr:row>
      <xdr:rowOff>106680</xdr:rowOff>
    </xdr:from>
    <xdr:to>
      <xdr:col>14</xdr:col>
      <xdr:colOff>487680</xdr:colOff>
      <xdr:row>24</xdr:row>
      <xdr:rowOff>88900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workbookViewId="0">
      <selection activeCell="S11" sqref="S11"/>
    </sheetView>
  </sheetViews>
  <sheetFormatPr baseColWidth="10" defaultColWidth="8.77734375" defaultRowHeight="14.4" x14ac:dyDescent="0.3"/>
  <cols>
    <col min="1" max="1" width="15.6640625" customWidth="1"/>
    <col min="2" max="2" width="10.33203125" customWidth="1"/>
    <col min="17" max="17" width="15.44140625" bestFit="1" customWidth="1"/>
    <col min="18" max="18" width="10.88671875" bestFit="1" customWidth="1"/>
  </cols>
  <sheetData>
    <row r="1" spans="1:21" ht="15" thickBot="1" x14ac:dyDescent="0.35">
      <c r="B1" t="s">
        <v>158</v>
      </c>
      <c r="C1" t="s">
        <v>26</v>
      </c>
    </row>
    <row r="2" spans="1:21" ht="15" thickBot="1" x14ac:dyDescent="0.35">
      <c r="A2" t="s">
        <v>0</v>
      </c>
      <c r="B2" s="30">
        <v>0.10199999999999999</v>
      </c>
      <c r="C2" s="31">
        <v>8.7999999999999995E-2</v>
      </c>
      <c r="E2" s="10" t="s">
        <v>27</v>
      </c>
    </row>
    <row r="3" spans="1:21" ht="15" thickBot="1" x14ac:dyDescent="0.35">
      <c r="A3" t="s">
        <v>1</v>
      </c>
      <c r="B3" s="32">
        <v>0.105</v>
      </c>
      <c r="C3" s="33">
        <v>8.8999999999999996E-2</v>
      </c>
      <c r="E3" s="10" t="s">
        <v>7</v>
      </c>
    </row>
    <row r="4" spans="1:21" ht="15" thickBot="1" x14ac:dyDescent="0.35">
      <c r="A4" t="s">
        <v>2</v>
      </c>
      <c r="B4" s="32">
        <v>0.104</v>
      </c>
      <c r="C4" s="33">
        <v>9.6000000000000002E-2</v>
      </c>
    </row>
    <row r="5" spans="1:21" ht="15" thickBot="1" x14ac:dyDescent="0.35">
      <c r="A5" t="s">
        <v>3</v>
      </c>
      <c r="B5" s="32">
        <v>0.1</v>
      </c>
      <c r="C5" s="33">
        <v>8.8999999999999996E-2</v>
      </c>
    </row>
    <row r="6" spans="1:21" x14ac:dyDescent="0.3">
      <c r="A6" t="s">
        <v>4</v>
      </c>
      <c r="B6" s="21">
        <f>AVERAGE(B2:B5)</f>
        <v>0.10275000000000001</v>
      </c>
      <c r="C6" s="21">
        <f>AVERAGE(C2:C5)</f>
        <v>9.0499999999999997E-2</v>
      </c>
    </row>
    <row r="7" spans="1:21" x14ac:dyDescent="0.3">
      <c r="A7" t="s">
        <v>5</v>
      </c>
      <c r="B7" s="22">
        <f>$B$6-$C$6</f>
        <v>1.2250000000000011E-2</v>
      </c>
      <c r="E7" s="6" t="s">
        <v>8</v>
      </c>
    </row>
    <row r="8" spans="1:21" x14ac:dyDescent="0.3">
      <c r="A8" t="s">
        <v>6</v>
      </c>
      <c r="B8" s="29">
        <v>6.3E-2</v>
      </c>
      <c r="E8" s="17" t="s">
        <v>127</v>
      </c>
    </row>
    <row r="9" spans="1:21" x14ac:dyDescent="0.3">
      <c r="A9" t="s">
        <v>19</v>
      </c>
      <c r="B9" s="22">
        <f>$B$8/$B$7</f>
        <v>5.1428571428571379</v>
      </c>
      <c r="E9" s="6" t="s">
        <v>9</v>
      </c>
    </row>
    <row r="13" spans="1:21" x14ac:dyDescent="0.3">
      <c r="A13" s="3"/>
      <c r="B13" s="3"/>
      <c r="C13" s="3"/>
      <c r="D13" s="3"/>
      <c r="E13" s="3"/>
      <c r="F13" s="3"/>
    </row>
    <row r="14" spans="1:21" x14ac:dyDescent="0.3">
      <c r="A14" s="3"/>
      <c r="B14" s="4"/>
      <c r="C14" s="4"/>
      <c r="D14" s="4"/>
      <c r="E14" s="4"/>
      <c r="F14" s="3"/>
    </row>
    <row r="15" spans="1:21" x14ac:dyDescent="0.3">
      <c r="A15" s="3"/>
      <c r="B15" s="3"/>
      <c r="C15" s="3"/>
      <c r="D15" s="3"/>
      <c r="E15" s="3"/>
      <c r="F15" s="3"/>
      <c r="O15" s="3"/>
      <c r="P15" s="3"/>
      <c r="Q15" s="3"/>
      <c r="R15" s="3"/>
      <c r="S15" s="3"/>
      <c r="T15" s="3"/>
      <c r="U15" s="3"/>
    </row>
    <row r="16" spans="1:21" x14ac:dyDescent="0.3">
      <c r="A16" s="3"/>
      <c r="B16" s="3"/>
      <c r="C16" s="3"/>
      <c r="D16" s="3"/>
      <c r="E16" s="3"/>
      <c r="F16" s="3"/>
      <c r="G16" s="3"/>
      <c r="O16" s="4"/>
      <c r="P16" s="4"/>
      <c r="Q16" s="3"/>
      <c r="R16" s="4"/>
      <c r="S16" s="4"/>
      <c r="T16" s="3"/>
      <c r="U16" s="4"/>
    </row>
    <row r="17" spans="15:21" x14ac:dyDescent="0.3">
      <c r="O17" s="3"/>
      <c r="P17" s="3"/>
      <c r="Q17" s="3"/>
      <c r="R17" s="3"/>
      <c r="S17" s="3"/>
      <c r="T17" s="3"/>
      <c r="U17" s="3"/>
    </row>
    <row r="18" spans="15:21" x14ac:dyDescent="0.3">
      <c r="O18" s="3"/>
      <c r="P18" s="3"/>
      <c r="Q18" s="3"/>
      <c r="R18" s="3"/>
      <c r="S18" s="3"/>
      <c r="T18" s="3"/>
      <c r="U18" s="3"/>
    </row>
    <row r="19" spans="15:21" x14ac:dyDescent="0.3">
      <c r="O19" s="3"/>
      <c r="P19" s="3"/>
      <c r="Q19" s="3"/>
      <c r="R19" s="3"/>
      <c r="S19" s="3"/>
      <c r="T19" s="3"/>
      <c r="U19" s="3"/>
    </row>
    <row r="20" spans="15:21" x14ac:dyDescent="0.3">
      <c r="O20" s="4"/>
      <c r="P20" s="4"/>
      <c r="Q20" s="3"/>
      <c r="R20" s="4"/>
      <c r="S20" s="4"/>
      <c r="T20" s="3"/>
      <c r="U20" s="4"/>
    </row>
    <row r="21" spans="15:21" x14ac:dyDescent="0.3">
      <c r="O21" s="3"/>
      <c r="P21" s="3"/>
      <c r="Q21" s="3"/>
      <c r="R21" s="3"/>
      <c r="S21" s="3"/>
      <c r="T21" s="3"/>
      <c r="U21" s="3"/>
    </row>
    <row r="22" spans="15:21" x14ac:dyDescent="0.3">
      <c r="O22" s="3"/>
      <c r="P22" s="3"/>
      <c r="Q22" s="3"/>
      <c r="R22" s="3"/>
      <c r="S22" s="3"/>
      <c r="T22" s="3"/>
      <c r="U22" s="3"/>
    </row>
    <row r="23" spans="15:21" x14ac:dyDescent="0.3">
      <c r="O23" s="3"/>
      <c r="P23" s="3"/>
      <c r="Q23" s="3"/>
      <c r="R23" s="3"/>
      <c r="S23" s="3"/>
      <c r="T23" s="3"/>
      <c r="U23" s="3"/>
    </row>
    <row r="24" spans="15:21" x14ac:dyDescent="0.3">
      <c r="O24" s="4"/>
      <c r="P24" s="4"/>
      <c r="Q24" s="3"/>
      <c r="R24" s="4"/>
      <c r="S24" s="4"/>
      <c r="T24" s="3"/>
      <c r="U24" s="4"/>
    </row>
    <row r="25" spans="15:21" x14ac:dyDescent="0.3">
      <c r="O25" s="3"/>
      <c r="P25" s="3"/>
      <c r="Q25" s="3"/>
      <c r="R25" s="3"/>
      <c r="S25" s="3"/>
      <c r="T25" s="3"/>
      <c r="U25" s="3"/>
    </row>
    <row r="26" spans="15:21" x14ac:dyDescent="0.3">
      <c r="O26" s="3"/>
      <c r="P26" s="3"/>
      <c r="Q26" s="3"/>
      <c r="R26" s="3"/>
      <c r="S26" s="3"/>
      <c r="T26" s="3"/>
      <c r="U26" s="3"/>
    </row>
    <row r="27" spans="15:21" x14ac:dyDescent="0.3">
      <c r="O27" s="3"/>
      <c r="P27" s="3"/>
      <c r="Q27" s="3"/>
      <c r="R27" s="3"/>
      <c r="S27" s="3"/>
      <c r="T27" s="3"/>
      <c r="U27" s="3"/>
    </row>
    <row r="28" spans="15:21" x14ac:dyDescent="0.3">
      <c r="O28" s="4"/>
      <c r="P28" s="4"/>
      <c r="Q28" s="3"/>
      <c r="R28" s="4"/>
      <c r="S28" s="4"/>
      <c r="T28" s="3"/>
      <c r="U28" s="4"/>
    </row>
    <row r="29" spans="15:21" x14ac:dyDescent="0.3">
      <c r="O29" s="3"/>
      <c r="P29" s="3"/>
      <c r="Q29" s="3"/>
      <c r="R29" s="3"/>
      <c r="S29" s="3"/>
      <c r="T29" s="3"/>
      <c r="U29" s="3"/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zoomScaleNormal="100" workbookViewId="0">
      <selection activeCell="P7" sqref="P7"/>
    </sheetView>
  </sheetViews>
  <sheetFormatPr baseColWidth="10" defaultColWidth="8.77734375" defaultRowHeight="14.4" x14ac:dyDescent="0.3"/>
  <cols>
    <col min="1" max="1" width="17.44140625" customWidth="1"/>
    <col min="2" max="13" width="10.77734375" customWidth="1"/>
  </cols>
  <sheetData>
    <row r="1" spans="1:17" x14ac:dyDescent="0.3">
      <c r="A1" t="s">
        <v>124</v>
      </c>
      <c r="B1" s="20">
        <f>T30/2</f>
        <v>235294117.64705887</v>
      </c>
      <c r="C1" s="20">
        <f>B1/2</f>
        <v>117647058.82352944</v>
      </c>
      <c r="D1" s="20">
        <f>C1/2</f>
        <v>58823529.411764719</v>
      </c>
      <c r="E1" s="20">
        <f>D1/2</f>
        <v>29411764.705882359</v>
      </c>
      <c r="F1" s="20">
        <f t="shared" ref="F1:L1" si="0">E1/2</f>
        <v>14705882.35294118</v>
      </c>
      <c r="G1" s="20">
        <f t="shared" si="0"/>
        <v>7352941.1764705898</v>
      </c>
      <c r="H1" s="20">
        <f t="shared" si="0"/>
        <v>3676470.5882352949</v>
      </c>
      <c r="I1" s="20">
        <f t="shared" si="0"/>
        <v>1838235.2941176475</v>
      </c>
      <c r="J1" s="20">
        <f t="shared" si="0"/>
        <v>919117.64705882373</v>
      </c>
      <c r="K1" s="20">
        <f t="shared" si="0"/>
        <v>459558.82352941186</v>
      </c>
      <c r="L1" s="20">
        <f t="shared" si="0"/>
        <v>229779.41176470593</v>
      </c>
      <c r="M1" s="2">
        <v>0</v>
      </c>
    </row>
    <row r="2" spans="1:17" x14ac:dyDescent="0.3">
      <c r="A2" t="s">
        <v>0</v>
      </c>
      <c r="B2" s="40">
        <v>0.98799999999999999</v>
      </c>
      <c r="C2" s="44">
        <v>0.65800000000000003</v>
      </c>
      <c r="D2" s="39">
        <v>0.33600000000000002</v>
      </c>
      <c r="E2" s="49">
        <v>0.23899999999999999</v>
      </c>
      <c r="F2" s="41">
        <v>0.19</v>
      </c>
      <c r="G2" s="36">
        <v>0.129</v>
      </c>
      <c r="H2" s="36">
        <v>0.11600000000000001</v>
      </c>
      <c r="I2" s="36">
        <v>0.108</v>
      </c>
      <c r="J2" s="36">
        <v>0.109</v>
      </c>
      <c r="K2" s="36">
        <v>0.10199999999999999</v>
      </c>
      <c r="L2" s="36">
        <v>0.112</v>
      </c>
      <c r="M2" s="36">
        <v>9.4E-2</v>
      </c>
      <c r="O2" s="10" t="s">
        <v>125</v>
      </c>
    </row>
    <row r="3" spans="1:17" x14ac:dyDescent="0.3">
      <c r="A3" t="s">
        <v>1</v>
      </c>
      <c r="B3" s="48">
        <v>0.90500000000000003</v>
      </c>
      <c r="C3" s="42">
        <v>0.47299999999999998</v>
      </c>
      <c r="D3" s="49">
        <v>0.29899999999999999</v>
      </c>
      <c r="E3" s="41">
        <v>0.219</v>
      </c>
      <c r="F3" s="36">
        <v>0.14499999999999999</v>
      </c>
      <c r="G3" s="36">
        <v>0.124</v>
      </c>
      <c r="H3" s="36">
        <v>0.11899999999999999</v>
      </c>
      <c r="I3" s="36">
        <v>0.108</v>
      </c>
      <c r="J3" s="36">
        <v>0.10199999999999999</v>
      </c>
      <c r="K3" s="36">
        <v>9.8000000000000004E-2</v>
      </c>
      <c r="L3" s="36">
        <v>0.10100000000000001</v>
      </c>
      <c r="M3" s="36">
        <v>9.9000000000000005E-2</v>
      </c>
      <c r="O3" s="10" t="s">
        <v>7</v>
      </c>
    </row>
    <row r="4" spans="1:17" x14ac:dyDescent="0.3">
      <c r="A4" t="s">
        <v>2</v>
      </c>
      <c r="B4" s="48">
        <v>0.94</v>
      </c>
      <c r="C4" s="38">
        <v>0.53600000000000003</v>
      </c>
      <c r="D4" s="39">
        <v>0.33800000000000002</v>
      </c>
      <c r="E4" s="41">
        <v>0.215</v>
      </c>
      <c r="F4" s="36">
        <v>0.152</v>
      </c>
      <c r="G4" s="36">
        <v>0.13</v>
      </c>
      <c r="H4" s="36">
        <v>0.114</v>
      </c>
      <c r="I4" s="36">
        <v>0.104</v>
      </c>
      <c r="J4" s="36">
        <v>9.8000000000000004E-2</v>
      </c>
      <c r="K4" s="36">
        <v>0.10100000000000001</v>
      </c>
      <c r="L4" s="36">
        <v>9.2999999999999999E-2</v>
      </c>
      <c r="M4" s="36">
        <v>0.10199999999999999</v>
      </c>
    </row>
    <row r="5" spans="1:17" x14ac:dyDescent="0.3">
      <c r="A5" t="s">
        <v>3</v>
      </c>
      <c r="B5" s="43">
        <v>1.091</v>
      </c>
      <c r="C5" s="38">
        <v>0.54600000000000004</v>
      </c>
      <c r="D5" s="39">
        <v>0.34499999999999997</v>
      </c>
      <c r="E5" s="41">
        <v>0.20300000000000001</v>
      </c>
      <c r="F5" s="36">
        <v>0.15</v>
      </c>
      <c r="G5" s="36">
        <v>0.12</v>
      </c>
      <c r="H5" s="36">
        <v>0.108</v>
      </c>
      <c r="I5" s="36">
        <v>0.10100000000000001</v>
      </c>
      <c r="J5" s="36">
        <v>0.10199999999999999</v>
      </c>
      <c r="K5" s="36">
        <v>9.2999999999999999E-2</v>
      </c>
      <c r="L5" s="36">
        <v>9.1999999999999998E-2</v>
      </c>
      <c r="M5" s="36">
        <v>9.5000000000000001E-2</v>
      </c>
      <c r="O5" s="6"/>
    </row>
    <row r="6" spans="1:17" x14ac:dyDescent="0.3">
      <c r="A6" t="s">
        <v>4</v>
      </c>
      <c r="B6" s="21">
        <f>AVERAGE(B2:B5)</f>
        <v>0.98100000000000009</v>
      </c>
      <c r="C6" s="21">
        <f t="shared" ref="C6:M6" si="1">AVERAGE(C2:C5)</f>
        <v>0.55325000000000002</v>
      </c>
      <c r="D6" s="21">
        <f t="shared" si="1"/>
        <v>0.32950000000000002</v>
      </c>
      <c r="E6" s="21">
        <f t="shared" si="1"/>
        <v>0.21899999999999997</v>
      </c>
      <c r="F6" s="21">
        <f t="shared" si="1"/>
        <v>0.15925</v>
      </c>
      <c r="G6" s="21">
        <f t="shared" si="1"/>
        <v>0.12575</v>
      </c>
      <c r="H6" s="21">
        <f t="shared" si="1"/>
        <v>0.11424999999999999</v>
      </c>
      <c r="I6" s="21">
        <f t="shared" si="1"/>
        <v>0.10525000000000001</v>
      </c>
      <c r="J6" s="21">
        <f t="shared" si="1"/>
        <v>0.10274999999999999</v>
      </c>
      <c r="K6" s="21">
        <f t="shared" si="1"/>
        <v>9.8500000000000004E-2</v>
      </c>
      <c r="L6" s="21">
        <f t="shared" si="1"/>
        <v>9.9500000000000005E-2</v>
      </c>
      <c r="M6" s="21">
        <f t="shared" si="1"/>
        <v>9.7500000000000003E-2</v>
      </c>
    </row>
    <row r="7" spans="1:17" x14ac:dyDescent="0.3">
      <c r="A7" t="s">
        <v>11</v>
      </c>
      <c r="B7" s="21">
        <f>STDEV(B2:B5)</f>
        <v>8.0841408531354339E-2</v>
      </c>
      <c r="C7" s="21">
        <f t="shared" ref="C7:M7" si="2">STDEV(C2:C5)</f>
        <v>7.6947492919955784E-2</v>
      </c>
      <c r="D7" s="21">
        <f t="shared" si="2"/>
        <v>2.0696215435033853E-2</v>
      </c>
      <c r="E7" s="21">
        <f t="shared" si="2"/>
        <v>1.4966629547095756E-2</v>
      </c>
      <c r="F7" s="21">
        <f t="shared" si="2"/>
        <v>2.0710303393882551E-2</v>
      </c>
      <c r="G7" s="21">
        <f t="shared" si="2"/>
        <v>4.645786621588789E-3</v>
      </c>
      <c r="H7" s="21">
        <f t="shared" si="2"/>
        <v>4.6457866215887846E-3</v>
      </c>
      <c r="I7" s="21">
        <f t="shared" si="2"/>
        <v>3.4034296427770199E-3</v>
      </c>
      <c r="J7" s="21">
        <f t="shared" si="2"/>
        <v>4.5734742446707473E-3</v>
      </c>
      <c r="K7" s="21">
        <f t="shared" si="2"/>
        <v>4.0414518843273801E-3</v>
      </c>
      <c r="L7" s="21">
        <f t="shared" si="2"/>
        <v>9.2556289179432163E-3</v>
      </c>
      <c r="M7" s="21">
        <f t="shared" si="2"/>
        <v>3.6968455021364698E-3</v>
      </c>
    </row>
    <row r="8" spans="1:17" x14ac:dyDescent="0.3">
      <c r="A8" t="s">
        <v>150</v>
      </c>
      <c r="B8" s="21">
        <f>B6-$M6</f>
        <v>0.88350000000000006</v>
      </c>
      <c r="C8" s="21">
        <f t="shared" ref="C8:L8" si="3">C6-$M6</f>
        <v>0.45574999999999999</v>
      </c>
      <c r="D8" s="21">
        <f t="shared" si="3"/>
        <v>0.23200000000000001</v>
      </c>
      <c r="E8" s="21">
        <f t="shared" si="3"/>
        <v>0.12149999999999997</v>
      </c>
      <c r="F8" s="21">
        <f t="shared" si="3"/>
        <v>6.1749999999999999E-2</v>
      </c>
      <c r="G8" s="21">
        <f t="shared" si="3"/>
        <v>2.8249999999999997E-2</v>
      </c>
      <c r="H8" s="21">
        <f t="shared" si="3"/>
        <v>1.6749999999999987E-2</v>
      </c>
      <c r="I8" s="21">
        <f t="shared" si="3"/>
        <v>7.7500000000000069E-3</v>
      </c>
      <c r="J8" s="21">
        <f t="shared" si="3"/>
        <v>5.2499999999999908E-3</v>
      </c>
      <c r="K8" s="21">
        <f t="shared" si="3"/>
        <v>1.0000000000000009E-3</v>
      </c>
      <c r="L8" s="21">
        <f t="shared" si="3"/>
        <v>2.0000000000000018E-3</v>
      </c>
      <c r="M8" s="23"/>
    </row>
    <row r="10" spans="1:17" x14ac:dyDescent="0.3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1:17" x14ac:dyDescent="0.3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1:17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Q12" s="6" t="s">
        <v>13</v>
      </c>
    </row>
    <row r="13" spans="1:17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Q13" s="6" t="s">
        <v>14</v>
      </c>
    </row>
    <row r="14" spans="1:17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Q14" s="6" t="s">
        <v>15</v>
      </c>
    </row>
    <row r="15" spans="1:17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Q15" s="6" t="s">
        <v>16</v>
      </c>
    </row>
    <row r="16" spans="1:17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Q16" s="6" t="s">
        <v>17</v>
      </c>
    </row>
    <row r="17" spans="1:20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20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</row>
    <row r="19" spans="1:20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20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20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R21" s="16" t="s">
        <v>143</v>
      </c>
    </row>
    <row r="22" spans="1:20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R22" t="s">
        <v>142</v>
      </c>
      <c r="T22" s="5">
        <v>1200000000000</v>
      </c>
    </row>
    <row r="23" spans="1:20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R23" t="s">
        <v>144</v>
      </c>
      <c r="T23">
        <f>1.8</f>
        <v>1.8</v>
      </c>
    </row>
    <row r="24" spans="1:20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R24" t="s">
        <v>145</v>
      </c>
      <c r="T24" s="5">
        <f>0.55*T23*T22</f>
        <v>1188000000000.0002</v>
      </c>
    </row>
    <row r="25" spans="1:20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R25" t="s">
        <v>147</v>
      </c>
      <c r="T25">
        <v>2.5499999999999998</v>
      </c>
    </row>
    <row r="26" spans="1:20" x14ac:dyDescent="0.3">
      <c r="R26" t="s">
        <v>146</v>
      </c>
      <c r="T26">
        <v>100</v>
      </c>
    </row>
    <row r="27" spans="1:20" x14ac:dyDescent="0.3">
      <c r="A27" t="s">
        <v>126</v>
      </c>
      <c r="R27" t="s">
        <v>148</v>
      </c>
      <c r="T27">
        <f>T26*T25</f>
        <v>254.99999999999997</v>
      </c>
    </row>
    <row r="28" spans="1:20" x14ac:dyDescent="0.3">
      <c r="A28" s="7" t="s">
        <v>124</v>
      </c>
      <c r="B28" s="20">
        <f>B1</f>
        <v>235294117.64705887</v>
      </c>
      <c r="C28" s="20">
        <f t="shared" ref="C28:L28" si="4">C1</f>
        <v>117647058.82352944</v>
      </c>
      <c r="D28" s="20">
        <f t="shared" si="4"/>
        <v>58823529.411764719</v>
      </c>
      <c r="E28" s="20">
        <f t="shared" si="4"/>
        <v>29411764.705882359</v>
      </c>
      <c r="F28" s="20">
        <f t="shared" si="4"/>
        <v>14705882.35294118</v>
      </c>
      <c r="G28" s="20">
        <f t="shared" si="4"/>
        <v>7352941.1764705898</v>
      </c>
      <c r="H28" s="20">
        <f t="shared" si="4"/>
        <v>3676470.5882352949</v>
      </c>
      <c r="I28" s="20">
        <f t="shared" si="4"/>
        <v>1838235.2941176475</v>
      </c>
      <c r="J28" s="20">
        <f t="shared" si="4"/>
        <v>919117.64705882373</v>
      </c>
      <c r="K28" s="20">
        <f t="shared" si="4"/>
        <v>459558.82352941186</v>
      </c>
      <c r="L28" s="20">
        <f t="shared" si="4"/>
        <v>229779.41176470593</v>
      </c>
      <c r="R28" t="s">
        <v>149</v>
      </c>
      <c r="T28" s="5">
        <f>T22/T27</f>
        <v>4705882352.9411774</v>
      </c>
    </row>
    <row r="29" spans="1:20" x14ac:dyDescent="0.3">
      <c r="A29" t="s">
        <v>128</v>
      </c>
      <c r="B29" s="14">
        <f>IF(ISNUMBER(B8),B1/B8,"---")</f>
        <v>266320450.08156067</v>
      </c>
      <c r="C29" s="14">
        <f t="shared" ref="C29:L29" si="5">IF(ISNUMBER(C8),C1/C8,"---")</f>
        <v>258139459.84318033</v>
      </c>
      <c r="D29" s="14">
        <f t="shared" si="5"/>
        <v>253549695.74036515</v>
      </c>
      <c r="E29" s="14">
        <f t="shared" si="5"/>
        <v>242072137.4969742</v>
      </c>
      <c r="F29" s="14">
        <f t="shared" si="5"/>
        <v>238151940.9383187</v>
      </c>
      <c r="G29" s="14">
        <f t="shared" si="5"/>
        <v>260281103.59187931</v>
      </c>
      <c r="H29" s="14">
        <f t="shared" si="5"/>
        <v>219490781.38718197</v>
      </c>
      <c r="I29" s="14">
        <f t="shared" si="5"/>
        <v>237191650.85388979</v>
      </c>
      <c r="J29" s="14">
        <f t="shared" si="5"/>
        <v>175070028.01120484</v>
      </c>
      <c r="K29" s="14">
        <f t="shared" si="5"/>
        <v>459558823.52941144</v>
      </c>
      <c r="L29" s="14">
        <f t="shared" si="5"/>
        <v>114889705.88235286</v>
      </c>
      <c r="R29" t="s">
        <v>159</v>
      </c>
      <c r="T29">
        <f>0.1</f>
        <v>0.1</v>
      </c>
    </row>
    <row r="30" spans="1:20" x14ac:dyDescent="0.3">
      <c r="A30" t="s">
        <v>18</v>
      </c>
      <c r="B30" s="5"/>
      <c r="C30" s="14">
        <f>AVERAGE(C29:G29)</f>
        <v>250438867.52214354</v>
      </c>
      <c r="D30" s="5"/>
      <c r="E30" s="5"/>
      <c r="F30" s="5"/>
      <c r="G30" s="5"/>
      <c r="H30" s="5"/>
      <c r="I30" s="5"/>
      <c r="J30" s="5"/>
      <c r="K30" s="5"/>
      <c r="L30" s="5"/>
      <c r="R30" t="s">
        <v>160</v>
      </c>
      <c r="T30" s="5">
        <f>T28*T29</f>
        <v>470588235.29411775</v>
      </c>
    </row>
    <row r="31" spans="1:20" x14ac:dyDescent="0.3">
      <c r="B31" s="5"/>
      <c r="C31" s="13" t="s">
        <v>22</v>
      </c>
      <c r="D31" s="5"/>
      <c r="E31" s="5"/>
      <c r="F31" s="5"/>
      <c r="G31" s="5"/>
      <c r="H31" s="5"/>
    </row>
    <row r="32" spans="1:20" x14ac:dyDescent="0.3">
      <c r="B32" s="5"/>
      <c r="C32" s="13" t="s">
        <v>23</v>
      </c>
      <c r="D32" s="5"/>
      <c r="E32" s="5"/>
      <c r="F32" s="5"/>
      <c r="G32" s="5"/>
      <c r="H32" s="5"/>
    </row>
    <row r="33" spans="2:8" x14ac:dyDescent="0.3">
      <c r="B33" s="5"/>
      <c r="C33" s="5"/>
      <c r="D33" s="5"/>
      <c r="E33" s="5"/>
      <c r="F33" s="5"/>
      <c r="G33" s="5"/>
      <c r="H33" s="5"/>
    </row>
    <row r="34" spans="2:8" x14ac:dyDescent="0.3">
      <c r="B34" s="5"/>
      <c r="D34" s="5"/>
      <c r="E34" s="5"/>
      <c r="F34" s="5"/>
      <c r="G34" s="5"/>
      <c r="H34" s="5"/>
    </row>
  </sheetData>
  <mergeCells count="2">
    <mergeCell ref="A10:G25"/>
    <mergeCell ref="H10:O25"/>
  </mergeCells>
  <pageMargins left="0.7" right="0.7" top="0.75" bottom="0.75" header="0.3" footer="0.3"/>
  <pageSetup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opLeftCell="B1" zoomScaleNormal="100" workbookViewId="0">
      <selection activeCell="J6" sqref="J6"/>
    </sheetView>
  </sheetViews>
  <sheetFormatPr baseColWidth="10" defaultColWidth="8.77734375" defaultRowHeight="14.4" x14ac:dyDescent="0.3"/>
  <cols>
    <col min="1" max="1" width="17.44140625" customWidth="1"/>
    <col min="2" max="13" width="10.77734375" customWidth="1"/>
  </cols>
  <sheetData>
    <row r="1" spans="1:17" ht="15" thickBot="1" x14ac:dyDescent="0.35">
      <c r="A1" t="s">
        <v>151</v>
      </c>
      <c r="B1" s="1">
        <v>10</v>
      </c>
      <c r="C1" s="2">
        <f>B1/2</f>
        <v>5</v>
      </c>
      <c r="D1" s="2">
        <f>C1/2</f>
        <v>2.5</v>
      </c>
      <c r="E1" s="2">
        <f>D1/2</f>
        <v>1.25</v>
      </c>
      <c r="F1" s="2">
        <f t="shared" ref="F1:L1" si="0">E1/2</f>
        <v>0.625</v>
      </c>
      <c r="G1" s="25">
        <f t="shared" si="0"/>
        <v>0.3125</v>
      </c>
      <c r="H1" s="25">
        <f t="shared" si="0"/>
        <v>0.15625</v>
      </c>
      <c r="I1" s="25">
        <f t="shared" si="0"/>
        <v>7.8125E-2</v>
      </c>
      <c r="J1" s="25">
        <f t="shared" si="0"/>
        <v>3.90625E-2</v>
      </c>
      <c r="K1" s="26">
        <f t="shared" si="0"/>
        <v>1.953125E-2</v>
      </c>
      <c r="L1" s="26">
        <f t="shared" si="0"/>
        <v>9.765625E-3</v>
      </c>
      <c r="M1" s="2">
        <v>0</v>
      </c>
    </row>
    <row r="2" spans="1:17" ht="15" thickBot="1" x14ac:dyDescent="0.35">
      <c r="A2" t="s">
        <v>0</v>
      </c>
      <c r="B2" s="35">
        <v>27970</v>
      </c>
      <c r="C2" s="35">
        <v>13870</v>
      </c>
      <c r="D2" s="35">
        <v>7336</v>
      </c>
      <c r="E2" s="35">
        <v>3690</v>
      </c>
      <c r="F2" s="35">
        <v>1841</v>
      </c>
      <c r="G2" s="35">
        <v>906</v>
      </c>
      <c r="H2" s="35">
        <v>451</v>
      </c>
      <c r="I2" s="35">
        <v>219</v>
      </c>
      <c r="J2" s="35">
        <v>115</v>
      </c>
      <c r="K2" s="35">
        <v>59</v>
      </c>
      <c r="L2" s="35">
        <v>24</v>
      </c>
      <c r="M2" s="35">
        <v>9</v>
      </c>
      <c r="O2" s="10" t="s">
        <v>10</v>
      </c>
    </row>
    <row r="3" spans="1:17" ht="15" thickBot="1" x14ac:dyDescent="0.35">
      <c r="A3" t="s">
        <v>1</v>
      </c>
      <c r="B3" s="35">
        <v>27360</v>
      </c>
      <c r="C3" s="35">
        <v>14550</v>
      </c>
      <c r="D3" s="35">
        <v>7176</v>
      </c>
      <c r="E3" s="35">
        <v>3672</v>
      </c>
      <c r="F3" s="35">
        <v>1838</v>
      </c>
      <c r="G3" s="35">
        <v>918</v>
      </c>
      <c r="H3" s="35">
        <v>458</v>
      </c>
      <c r="I3" s="35">
        <v>226</v>
      </c>
      <c r="J3" s="35">
        <v>105</v>
      </c>
      <c r="K3" s="35">
        <v>60</v>
      </c>
      <c r="L3" s="35">
        <v>23</v>
      </c>
      <c r="M3" s="35">
        <v>4</v>
      </c>
      <c r="O3" s="10" t="s">
        <v>7</v>
      </c>
    </row>
    <row r="4" spans="1:17" ht="15" thickBot="1" x14ac:dyDescent="0.35">
      <c r="A4" t="s">
        <v>2</v>
      </c>
      <c r="B4" s="35">
        <v>27620</v>
      </c>
      <c r="C4" s="35">
        <v>14350</v>
      </c>
      <c r="D4" s="35">
        <v>7376</v>
      </c>
      <c r="E4" s="35">
        <v>3689</v>
      </c>
      <c r="F4" s="35">
        <v>1827</v>
      </c>
      <c r="G4" s="35">
        <v>949</v>
      </c>
      <c r="H4" s="35">
        <v>456</v>
      </c>
      <c r="I4" s="35">
        <v>230</v>
      </c>
      <c r="J4" s="35">
        <v>118</v>
      </c>
      <c r="K4" s="35">
        <v>56</v>
      </c>
      <c r="L4" s="35">
        <v>31</v>
      </c>
      <c r="M4" s="35">
        <v>2</v>
      </c>
    </row>
    <row r="5" spans="1:17" ht="15" thickBot="1" x14ac:dyDescent="0.35">
      <c r="A5" t="s">
        <v>3</v>
      </c>
      <c r="B5" s="35">
        <v>27510</v>
      </c>
      <c r="C5" s="35">
        <v>14480</v>
      </c>
      <c r="D5" s="35">
        <v>7330</v>
      </c>
      <c r="E5" s="35">
        <v>3696</v>
      </c>
      <c r="F5" s="35">
        <v>1847</v>
      </c>
      <c r="G5" s="35">
        <v>949</v>
      </c>
      <c r="H5" s="35">
        <v>443</v>
      </c>
      <c r="I5" s="35">
        <v>250</v>
      </c>
      <c r="J5" s="35">
        <v>126</v>
      </c>
      <c r="K5" s="35">
        <v>59</v>
      </c>
      <c r="L5" s="35">
        <v>27</v>
      </c>
      <c r="M5" s="35">
        <v>5</v>
      </c>
      <c r="O5" s="6" t="s">
        <v>12</v>
      </c>
    </row>
    <row r="6" spans="1:17" x14ac:dyDescent="0.3">
      <c r="A6" t="s">
        <v>4</v>
      </c>
      <c r="B6" s="27">
        <f>AVERAGE(B2:B5)</f>
        <v>27615</v>
      </c>
      <c r="C6" s="27">
        <f t="shared" ref="C6:M6" si="1">AVERAGE(C2:C5)</f>
        <v>14312.5</v>
      </c>
      <c r="D6" s="27">
        <f t="shared" si="1"/>
        <v>7304.5</v>
      </c>
      <c r="E6" s="27">
        <f t="shared" si="1"/>
        <v>3686.75</v>
      </c>
      <c r="F6" s="27">
        <f t="shared" si="1"/>
        <v>1838.25</v>
      </c>
      <c r="G6" s="27">
        <f t="shared" si="1"/>
        <v>930.5</v>
      </c>
      <c r="H6" s="27">
        <f t="shared" si="1"/>
        <v>452</v>
      </c>
      <c r="I6" s="27">
        <f t="shared" si="1"/>
        <v>231.25</v>
      </c>
      <c r="J6" s="27">
        <f t="shared" si="1"/>
        <v>116</v>
      </c>
      <c r="K6" s="27">
        <f t="shared" si="1"/>
        <v>58.5</v>
      </c>
      <c r="L6" s="27">
        <f t="shared" si="1"/>
        <v>26.25</v>
      </c>
      <c r="M6" s="27">
        <f t="shared" si="1"/>
        <v>5</v>
      </c>
    </row>
    <row r="7" spans="1:17" x14ac:dyDescent="0.3">
      <c r="A7" t="s">
        <v>11</v>
      </c>
      <c r="B7" s="27">
        <f>STDEV(B2:B5)</f>
        <v>259.55089417427689</v>
      </c>
      <c r="C7" s="27">
        <f t="shared" ref="C7:M7" si="2">STDEV(C2:C5)</f>
        <v>306.4174712164218</v>
      </c>
      <c r="D7" s="27">
        <f t="shared" si="2"/>
        <v>88.06626293119669</v>
      </c>
      <c r="E7" s="27">
        <f t="shared" si="2"/>
        <v>10.307764064044152</v>
      </c>
      <c r="F7" s="27">
        <f t="shared" si="2"/>
        <v>8.3815273071201055</v>
      </c>
      <c r="G7" s="27">
        <f t="shared" si="2"/>
        <v>21.916508237703681</v>
      </c>
      <c r="H7" s="27">
        <f t="shared" si="2"/>
        <v>6.6833125519211407</v>
      </c>
      <c r="I7" s="27">
        <f t="shared" si="2"/>
        <v>13.30100246848585</v>
      </c>
      <c r="J7" s="27">
        <f t="shared" si="2"/>
        <v>8.6794777108610237</v>
      </c>
      <c r="K7" s="27">
        <f t="shared" si="2"/>
        <v>1.7320508075688772</v>
      </c>
      <c r="L7" s="27">
        <f t="shared" si="2"/>
        <v>3.5939764421413041</v>
      </c>
      <c r="M7" s="27">
        <f t="shared" si="2"/>
        <v>2.9439202887759488</v>
      </c>
    </row>
    <row r="8" spans="1:17" x14ac:dyDescent="0.3">
      <c r="A8" t="s">
        <v>150</v>
      </c>
      <c r="B8" s="27">
        <f>B6-$M6</f>
        <v>27610</v>
      </c>
      <c r="C8" s="27">
        <f t="shared" ref="C8:L8" si="3">C6-$M6</f>
        <v>14307.5</v>
      </c>
      <c r="D8" s="27">
        <f t="shared" si="3"/>
        <v>7299.5</v>
      </c>
      <c r="E8" s="27">
        <f t="shared" si="3"/>
        <v>3681.75</v>
      </c>
      <c r="F8" s="27">
        <f t="shared" si="3"/>
        <v>1833.25</v>
      </c>
      <c r="G8" s="27">
        <f t="shared" si="3"/>
        <v>925.5</v>
      </c>
      <c r="H8" s="27">
        <f t="shared" si="3"/>
        <v>447</v>
      </c>
      <c r="I8" s="27">
        <f t="shared" si="3"/>
        <v>226.25</v>
      </c>
      <c r="J8" s="27">
        <f t="shared" si="3"/>
        <v>111</v>
      </c>
      <c r="K8" s="27">
        <f t="shared" si="3"/>
        <v>53.5</v>
      </c>
      <c r="L8" s="27">
        <f t="shared" si="3"/>
        <v>21.25</v>
      </c>
      <c r="M8" s="28"/>
    </row>
    <row r="10" spans="1:17" x14ac:dyDescent="0.3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1:17" x14ac:dyDescent="0.3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1:17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Q12" s="6" t="s">
        <v>13</v>
      </c>
    </row>
    <row r="13" spans="1:17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Q13" s="6" t="s">
        <v>14</v>
      </c>
    </row>
    <row r="14" spans="1:17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Q14" s="6" t="s">
        <v>15</v>
      </c>
    </row>
    <row r="15" spans="1:17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Q15" s="6" t="s">
        <v>16</v>
      </c>
    </row>
    <row r="16" spans="1:17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Q16" s="6" t="s">
        <v>17</v>
      </c>
    </row>
    <row r="17" spans="1:20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20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</row>
    <row r="19" spans="1:20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20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20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R21" s="16" t="s">
        <v>156</v>
      </c>
    </row>
    <row r="22" spans="1:20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R22" t="s">
        <v>152</v>
      </c>
      <c r="T22" s="5">
        <f>B1*0.000001</f>
        <v>9.9999999999999991E-6</v>
      </c>
    </row>
    <row r="23" spans="1:20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R23" t="s">
        <v>153</v>
      </c>
      <c r="T23" s="5">
        <v>6.0221409000000001E+23</v>
      </c>
    </row>
    <row r="24" spans="1:20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R24" t="s">
        <v>154</v>
      </c>
      <c r="T24" s="5">
        <f>0.0001</f>
        <v>1E-4</v>
      </c>
    </row>
    <row r="25" spans="1:20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R25" t="s">
        <v>155</v>
      </c>
      <c r="T25" s="5">
        <f>T22*T23*T24</f>
        <v>602214090000000</v>
      </c>
    </row>
    <row r="26" spans="1:20" x14ac:dyDescent="0.3">
      <c r="R26" t="s">
        <v>157</v>
      </c>
      <c r="T26" s="5">
        <f>T25/(T24*1000000)</f>
        <v>6022140900000</v>
      </c>
    </row>
    <row r="27" spans="1:20" x14ac:dyDescent="0.3">
      <c r="A27" s="7" t="s">
        <v>134</v>
      </c>
      <c r="T27" s="5"/>
    </row>
    <row r="28" spans="1:20" x14ac:dyDescent="0.3">
      <c r="A28" t="s">
        <v>151</v>
      </c>
      <c r="B28" s="1">
        <f>B1</f>
        <v>10</v>
      </c>
      <c r="C28" s="1">
        <f t="shared" ref="C28:L28" si="4">C1</f>
        <v>5</v>
      </c>
      <c r="D28" s="1">
        <f t="shared" si="4"/>
        <v>2.5</v>
      </c>
      <c r="E28" s="1">
        <f t="shared" si="4"/>
        <v>1.25</v>
      </c>
      <c r="F28" s="1">
        <f t="shared" si="4"/>
        <v>0.625</v>
      </c>
      <c r="G28" s="1">
        <f t="shared" si="4"/>
        <v>0.3125</v>
      </c>
      <c r="H28" s="1">
        <f t="shared" si="4"/>
        <v>0.15625</v>
      </c>
      <c r="I28" s="1">
        <f t="shared" si="4"/>
        <v>7.8125E-2</v>
      </c>
      <c r="J28" s="1">
        <f t="shared" si="4"/>
        <v>3.90625E-2</v>
      </c>
      <c r="K28" s="1">
        <f t="shared" si="4"/>
        <v>1.953125E-2</v>
      </c>
      <c r="L28" s="1">
        <f t="shared" si="4"/>
        <v>9.765625E-3</v>
      </c>
    </row>
    <row r="29" spans="1:20" x14ac:dyDescent="0.3">
      <c r="A29" t="s">
        <v>161</v>
      </c>
      <c r="B29" s="14">
        <f>IF(ISNUMBER(B8),B1/B8,"---")</f>
        <v>3.6218761318362912E-4</v>
      </c>
      <c r="C29" s="14">
        <f t="shared" ref="C29:L29" si="5">IF(ISNUMBER(C8),C1/C8,"---")</f>
        <v>3.4946706272933774E-4</v>
      </c>
      <c r="D29" s="14">
        <f t="shared" si="5"/>
        <v>3.4248921158983492E-4</v>
      </c>
      <c r="E29" s="14">
        <f t="shared" si="5"/>
        <v>3.3951246010728591E-4</v>
      </c>
      <c r="F29" s="14">
        <f t="shared" si="5"/>
        <v>3.4092458748124913E-4</v>
      </c>
      <c r="G29" s="14">
        <f t="shared" si="5"/>
        <v>3.3765532144786601E-4</v>
      </c>
      <c r="H29" s="14">
        <f t="shared" si="5"/>
        <v>3.4955257270693514E-4</v>
      </c>
      <c r="I29" s="14">
        <f t="shared" si="5"/>
        <v>3.453038674033149E-4</v>
      </c>
      <c r="J29" s="14">
        <f t="shared" si="5"/>
        <v>3.519144144144144E-4</v>
      </c>
      <c r="K29" s="14">
        <f t="shared" si="5"/>
        <v>3.6507009345794391E-4</v>
      </c>
      <c r="L29" s="14">
        <f t="shared" si="5"/>
        <v>4.5955882352941176E-4</v>
      </c>
    </row>
    <row r="30" spans="1:20" x14ac:dyDescent="0.3">
      <c r="A30" t="s">
        <v>135</v>
      </c>
      <c r="B30" s="5"/>
      <c r="C30" s="14">
        <f>AVERAGE(C29:G29)</f>
        <v>3.4200972867111476E-4</v>
      </c>
      <c r="D30" s="5"/>
      <c r="E30" s="5"/>
      <c r="F30" s="5"/>
      <c r="G30" s="5"/>
      <c r="H30" s="5"/>
      <c r="I30" s="5"/>
      <c r="J30" s="5"/>
      <c r="K30" s="5"/>
      <c r="L30" s="5"/>
    </row>
    <row r="31" spans="1:20" x14ac:dyDescent="0.3">
      <c r="A31" t="s">
        <v>141</v>
      </c>
      <c r="B31" s="24"/>
      <c r="C31" s="14">
        <f>C30 * T26</f>
        <v>2059630775.2282228</v>
      </c>
      <c r="D31" s="24"/>
      <c r="E31" s="24"/>
      <c r="F31" s="24"/>
      <c r="G31" s="24"/>
      <c r="H31" s="24"/>
      <c r="I31" s="24"/>
      <c r="J31" s="24"/>
      <c r="K31" s="24"/>
      <c r="L31" s="24"/>
    </row>
    <row r="32" spans="1:20" x14ac:dyDescent="0.3">
      <c r="B32" s="5"/>
      <c r="C32" s="13" t="s">
        <v>22</v>
      </c>
      <c r="D32" s="5"/>
      <c r="E32" s="5"/>
      <c r="F32" s="5"/>
      <c r="G32" s="5"/>
      <c r="H32" s="5"/>
    </row>
    <row r="33" spans="2:8" x14ac:dyDescent="0.3">
      <c r="B33" s="5"/>
      <c r="C33" s="13" t="s">
        <v>23</v>
      </c>
      <c r="D33" s="5"/>
      <c r="E33" s="5"/>
      <c r="F33" s="5"/>
      <c r="G33" s="5"/>
      <c r="H33" s="5"/>
    </row>
    <row r="34" spans="2:8" x14ac:dyDescent="0.3">
      <c r="B34" s="5"/>
      <c r="C34" s="5"/>
      <c r="D34" s="5"/>
      <c r="E34" s="5"/>
      <c r="F34" s="5"/>
      <c r="G34" s="5"/>
      <c r="H34" s="5"/>
    </row>
    <row r="35" spans="2:8" x14ac:dyDescent="0.3">
      <c r="B35" s="5"/>
      <c r="D35" s="5"/>
      <c r="E35" s="5"/>
      <c r="F35" s="5"/>
      <c r="G35" s="5"/>
      <c r="H35" s="5"/>
    </row>
  </sheetData>
  <mergeCells count="2">
    <mergeCell ref="A10:G25"/>
    <mergeCell ref="H10:O25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workbookViewId="0">
      <selection activeCell="O27" sqref="O27"/>
    </sheetView>
  </sheetViews>
  <sheetFormatPr baseColWidth="10" defaultRowHeight="14.4" x14ac:dyDescent="0.3"/>
  <cols>
    <col min="1" max="1" width="17.109375" customWidth="1"/>
    <col min="2" max="10" width="9.77734375" customWidth="1"/>
    <col min="11" max="11" width="6.109375" customWidth="1"/>
    <col min="12" max="12" width="17.109375" customWidth="1"/>
    <col min="13" max="21" width="9.77734375" customWidth="1"/>
  </cols>
  <sheetData>
    <row r="1" spans="1:21" ht="18" x14ac:dyDescent="0.35">
      <c r="A1" s="12" t="s">
        <v>28</v>
      </c>
      <c r="C1" s="10" t="s">
        <v>29</v>
      </c>
    </row>
    <row r="2" spans="1:21" x14ac:dyDescent="0.3">
      <c r="C2" s="10" t="s">
        <v>35</v>
      </c>
    </row>
    <row r="3" spans="1:21" x14ac:dyDescent="0.3">
      <c r="C3" s="10" t="s">
        <v>30</v>
      </c>
    </row>
    <row r="5" spans="1:21" ht="15.6" x14ac:dyDescent="0.3">
      <c r="A5" s="18" t="s">
        <v>49</v>
      </c>
      <c r="L5" s="18" t="s">
        <v>50</v>
      </c>
    </row>
    <row r="6" spans="1:21" ht="15" thickBot="1" x14ac:dyDescent="0.35">
      <c r="A6" s="16" t="s">
        <v>24</v>
      </c>
      <c r="B6" t="s">
        <v>47</v>
      </c>
      <c r="C6" t="s">
        <v>48</v>
      </c>
      <c r="D6" t="s">
        <v>40</v>
      </c>
      <c r="E6" t="s">
        <v>41</v>
      </c>
      <c r="F6" t="s">
        <v>42</v>
      </c>
      <c r="G6" t="s">
        <v>43</v>
      </c>
      <c r="H6" t="s">
        <v>44</v>
      </c>
      <c r="I6" t="s">
        <v>45</v>
      </c>
      <c r="J6" t="s">
        <v>46</v>
      </c>
      <c r="L6" s="16" t="s">
        <v>24</v>
      </c>
      <c r="M6" t="s">
        <v>47</v>
      </c>
      <c r="N6" t="s">
        <v>48</v>
      </c>
      <c r="O6" t="s">
        <v>40</v>
      </c>
      <c r="P6" t="s">
        <v>41</v>
      </c>
      <c r="Q6" t="s">
        <v>42</v>
      </c>
      <c r="R6" t="s">
        <v>43</v>
      </c>
      <c r="S6" t="s">
        <v>44</v>
      </c>
      <c r="T6" t="s">
        <v>45</v>
      </c>
      <c r="U6" t="s">
        <v>46</v>
      </c>
    </row>
    <row r="7" spans="1:21" ht="15" thickBot="1" x14ac:dyDescent="0.35">
      <c r="A7" t="s">
        <v>31</v>
      </c>
      <c r="B7" s="34">
        <v>47</v>
      </c>
      <c r="C7" s="34">
        <v>286</v>
      </c>
      <c r="D7" s="34">
        <v>259</v>
      </c>
      <c r="E7" s="34">
        <v>396</v>
      </c>
      <c r="F7" s="34">
        <v>50</v>
      </c>
      <c r="G7" s="34">
        <v>944</v>
      </c>
      <c r="H7" s="34">
        <v>172</v>
      </c>
      <c r="I7" s="34">
        <v>201</v>
      </c>
      <c r="J7" s="34">
        <v>39</v>
      </c>
      <c r="L7" t="s">
        <v>31</v>
      </c>
      <c r="M7" s="34">
        <v>0.156</v>
      </c>
      <c r="N7" s="34">
        <v>0.15</v>
      </c>
      <c r="O7" s="34">
        <v>0.15</v>
      </c>
      <c r="P7" s="34">
        <v>0.15</v>
      </c>
      <c r="Q7" s="34">
        <v>0.13400000000000001</v>
      </c>
      <c r="R7" s="34">
        <v>0.154</v>
      </c>
      <c r="S7" s="34">
        <v>0.14299999999999999</v>
      </c>
      <c r="T7" s="34">
        <v>0.13600000000000001</v>
      </c>
      <c r="U7" s="34">
        <v>9.0999999999999998E-2</v>
      </c>
    </row>
    <row r="8" spans="1:21" ht="15" thickBot="1" x14ac:dyDescent="0.35">
      <c r="A8" t="s">
        <v>34</v>
      </c>
      <c r="B8" s="34">
        <v>49</v>
      </c>
      <c r="C8" s="34">
        <v>320</v>
      </c>
      <c r="D8" s="34">
        <v>249</v>
      </c>
      <c r="E8" s="34">
        <v>443</v>
      </c>
      <c r="F8" s="34">
        <v>51</v>
      </c>
      <c r="G8" s="34">
        <v>962</v>
      </c>
      <c r="H8" s="34">
        <v>167</v>
      </c>
      <c r="I8" s="34">
        <v>200</v>
      </c>
      <c r="J8" s="34">
        <v>38</v>
      </c>
      <c r="L8" t="s">
        <v>34</v>
      </c>
      <c r="M8" s="34">
        <v>0.14899999999999999</v>
      </c>
      <c r="N8" s="34">
        <v>0.16200000000000001</v>
      </c>
      <c r="O8" s="34">
        <v>0.16400000000000001</v>
      </c>
      <c r="P8" s="34">
        <v>0.17399999999999999</v>
      </c>
      <c r="Q8" s="34">
        <v>0.155</v>
      </c>
      <c r="R8" s="34">
        <v>0.187</v>
      </c>
      <c r="S8" s="34">
        <v>0.186</v>
      </c>
      <c r="T8" s="34">
        <v>0.16200000000000001</v>
      </c>
      <c r="U8" s="34">
        <v>9.1999999999999998E-2</v>
      </c>
    </row>
    <row r="9" spans="1:21" ht="15" thickBot="1" x14ac:dyDescent="0.35">
      <c r="A9" t="s">
        <v>33</v>
      </c>
      <c r="B9" s="34">
        <v>61</v>
      </c>
      <c r="C9" s="34">
        <v>309</v>
      </c>
      <c r="D9" s="34">
        <v>262</v>
      </c>
      <c r="E9" s="34">
        <v>414</v>
      </c>
      <c r="F9" s="34">
        <v>53</v>
      </c>
      <c r="G9" s="34">
        <v>944</v>
      </c>
      <c r="H9" s="34">
        <v>171</v>
      </c>
      <c r="I9" s="34">
        <v>205</v>
      </c>
      <c r="J9" s="34">
        <v>41</v>
      </c>
      <c r="L9" t="s">
        <v>33</v>
      </c>
      <c r="M9" s="34">
        <v>0.153</v>
      </c>
      <c r="N9" s="34">
        <v>0.16200000000000001</v>
      </c>
      <c r="O9" s="34">
        <v>0.16200000000000001</v>
      </c>
      <c r="P9" s="34">
        <v>0.16300000000000001</v>
      </c>
      <c r="Q9" s="34">
        <v>0.14299999999999999</v>
      </c>
      <c r="R9" s="34">
        <v>0.17199999999999999</v>
      </c>
      <c r="S9" s="34">
        <v>0.182</v>
      </c>
      <c r="T9" s="34">
        <v>0.14299999999999999</v>
      </c>
      <c r="U9" s="34">
        <v>9.9000000000000005E-2</v>
      </c>
    </row>
    <row r="10" spans="1:21" ht="15" thickBot="1" x14ac:dyDescent="0.35">
      <c r="A10" t="s">
        <v>32</v>
      </c>
      <c r="B10" s="34">
        <v>50</v>
      </c>
      <c r="C10" s="34">
        <v>324</v>
      </c>
      <c r="D10" s="34">
        <v>261</v>
      </c>
      <c r="E10" s="34">
        <v>414</v>
      </c>
      <c r="F10" s="34">
        <v>51</v>
      </c>
      <c r="G10" s="34">
        <v>1036</v>
      </c>
      <c r="H10" s="34">
        <v>167</v>
      </c>
      <c r="I10" s="34">
        <v>195</v>
      </c>
      <c r="J10" s="34">
        <v>39</v>
      </c>
      <c r="L10" t="s">
        <v>32</v>
      </c>
      <c r="M10" s="34">
        <v>0.151</v>
      </c>
      <c r="N10" s="34">
        <v>0.156</v>
      </c>
      <c r="O10" s="34">
        <v>0.17199999999999999</v>
      </c>
      <c r="P10" s="34">
        <v>0.158</v>
      </c>
      <c r="Q10" s="34">
        <v>0.16500000000000001</v>
      </c>
      <c r="R10" s="34">
        <v>0.16600000000000001</v>
      </c>
      <c r="S10" s="34">
        <v>0.17399999999999999</v>
      </c>
      <c r="T10" s="34">
        <v>0.17399999999999999</v>
      </c>
      <c r="U10" s="34">
        <v>0.10199999999999999</v>
      </c>
    </row>
    <row r="11" spans="1:21" ht="15" thickBot="1" x14ac:dyDescent="0.35">
      <c r="A11" t="s">
        <v>36</v>
      </c>
      <c r="B11" s="34">
        <v>39</v>
      </c>
      <c r="C11" s="34">
        <v>242</v>
      </c>
      <c r="D11" s="34">
        <v>354</v>
      </c>
      <c r="E11" s="34">
        <v>444</v>
      </c>
      <c r="F11" s="34">
        <v>51</v>
      </c>
      <c r="G11" s="34">
        <v>1160</v>
      </c>
      <c r="H11" s="34">
        <v>170</v>
      </c>
      <c r="I11" s="34">
        <v>251</v>
      </c>
      <c r="J11" s="34">
        <v>39</v>
      </c>
      <c r="L11" t="s">
        <v>36</v>
      </c>
      <c r="M11" s="34">
        <v>0.13400000000000001</v>
      </c>
      <c r="N11" s="34">
        <v>0.13800000000000001</v>
      </c>
      <c r="O11" s="34">
        <v>0.13900000000000001</v>
      </c>
      <c r="P11" s="34">
        <v>0.13800000000000001</v>
      </c>
      <c r="Q11" s="34">
        <v>0.14000000000000001</v>
      </c>
      <c r="R11" s="34">
        <v>0.16</v>
      </c>
      <c r="S11" s="34">
        <v>0.14799999999999999</v>
      </c>
      <c r="T11" s="34">
        <v>0.16</v>
      </c>
      <c r="U11" s="34">
        <v>0.10199999999999999</v>
      </c>
    </row>
    <row r="12" spans="1:21" ht="15" thickBot="1" x14ac:dyDescent="0.35">
      <c r="A12" t="s">
        <v>37</v>
      </c>
      <c r="B12" s="34">
        <v>48</v>
      </c>
      <c r="C12" s="34">
        <v>236</v>
      </c>
      <c r="D12" s="34">
        <v>351</v>
      </c>
      <c r="E12" s="34">
        <v>422</v>
      </c>
      <c r="F12" s="34">
        <v>56</v>
      </c>
      <c r="G12" s="34">
        <v>1095</v>
      </c>
      <c r="H12" s="34">
        <v>166</v>
      </c>
      <c r="I12" s="34">
        <v>239</v>
      </c>
      <c r="J12" s="34">
        <v>57</v>
      </c>
      <c r="L12" t="s">
        <v>37</v>
      </c>
      <c r="M12" s="34">
        <v>0.13900000000000001</v>
      </c>
      <c r="N12" s="34">
        <v>0.13800000000000001</v>
      </c>
      <c r="O12" s="34">
        <v>0.14199999999999999</v>
      </c>
      <c r="P12" s="34">
        <v>0.13700000000000001</v>
      </c>
      <c r="Q12" s="34">
        <v>0.13400000000000001</v>
      </c>
      <c r="R12" s="34">
        <v>0.158</v>
      </c>
      <c r="S12" s="34">
        <v>0.157</v>
      </c>
      <c r="T12" s="34">
        <v>0.14000000000000001</v>
      </c>
      <c r="U12" s="34">
        <v>9.0999999999999998E-2</v>
      </c>
    </row>
    <row r="13" spans="1:21" ht="15" thickBot="1" x14ac:dyDescent="0.35">
      <c r="A13" t="s">
        <v>38</v>
      </c>
      <c r="B13" s="34">
        <v>41</v>
      </c>
      <c r="C13" s="34">
        <v>237</v>
      </c>
      <c r="D13" s="34">
        <v>365</v>
      </c>
      <c r="E13" s="34">
        <v>434</v>
      </c>
      <c r="F13" s="34">
        <v>51</v>
      </c>
      <c r="G13" s="34">
        <v>1224</v>
      </c>
      <c r="H13" s="34">
        <v>159</v>
      </c>
      <c r="I13" s="34">
        <v>233</v>
      </c>
      <c r="J13" s="34">
        <v>39</v>
      </c>
      <c r="L13" t="s">
        <v>38</v>
      </c>
      <c r="M13" s="34">
        <v>0.13700000000000001</v>
      </c>
      <c r="N13" s="34">
        <v>0.13800000000000001</v>
      </c>
      <c r="O13" s="34">
        <v>0.14699999999999999</v>
      </c>
      <c r="P13" s="34">
        <v>0.13700000000000001</v>
      </c>
      <c r="Q13" s="34">
        <v>0.13700000000000001</v>
      </c>
      <c r="R13" s="34">
        <v>0.156</v>
      </c>
      <c r="S13" s="34">
        <v>0.153</v>
      </c>
      <c r="T13" s="34">
        <v>0.14299999999999999</v>
      </c>
      <c r="U13" s="34">
        <v>9.0999999999999998E-2</v>
      </c>
    </row>
    <row r="14" spans="1:21" ht="15" thickBot="1" x14ac:dyDescent="0.35">
      <c r="A14" t="s">
        <v>39</v>
      </c>
      <c r="B14" s="34">
        <v>50</v>
      </c>
      <c r="C14" s="34">
        <v>240</v>
      </c>
      <c r="D14" s="34">
        <v>346</v>
      </c>
      <c r="E14" s="34">
        <v>422</v>
      </c>
      <c r="F14" s="34">
        <v>62</v>
      </c>
      <c r="G14" s="34">
        <v>1208</v>
      </c>
      <c r="H14" s="34">
        <v>160</v>
      </c>
      <c r="I14" s="34">
        <v>257</v>
      </c>
      <c r="J14" s="34">
        <v>41</v>
      </c>
      <c r="L14" t="s">
        <v>39</v>
      </c>
      <c r="M14" s="34">
        <v>0.13700000000000001</v>
      </c>
      <c r="N14" s="34">
        <v>0.13700000000000001</v>
      </c>
      <c r="O14" s="34">
        <v>0.13800000000000001</v>
      </c>
      <c r="P14" s="34">
        <v>0.13700000000000001</v>
      </c>
      <c r="Q14" s="34">
        <v>0.13500000000000001</v>
      </c>
      <c r="R14" s="34">
        <v>0.16400000000000001</v>
      </c>
      <c r="S14" s="34">
        <v>0.153</v>
      </c>
      <c r="T14" s="34">
        <v>0.14199999999999999</v>
      </c>
      <c r="U14" s="34">
        <v>0.09</v>
      </c>
    </row>
    <row r="16" spans="1:21" x14ac:dyDescent="0.3">
      <c r="A16" s="16" t="s">
        <v>25</v>
      </c>
      <c r="B16" t="s">
        <v>47</v>
      </c>
      <c r="C16" t="s">
        <v>48</v>
      </c>
      <c r="D16" t="s">
        <v>40</v>
      </c>
      <c r="E16" t="s">
        <v>41</v>
      </c>
      <c r="F16" t="s">
        <v>42</v>
      </c>
      <c r="G16" t="s">
        <v>43</v>
      </c>
      <c r="H16" t="s">
        <v>44</v>
      </c>
      <c r="I16" t="s">
        <v>45</v>
      </c>
      <c r="J16" t="s">
        <v>46</v>
      </c>
      <c r="L16" s="16" t="s">
        <v>25</v>
      </c>
      <c r="M16" t="s">
        <v>47</v>
      </c>
      <c r="N16" t="s">
        <v>48</v>
      </c>
      <c r="O16" t="s">
        <v>40</v>
      </c>
      <c r="P16" t="s">
        <v>41</v>
      </c>
      <c r="Q16" t="s">
        <v>42</v>
      </c>
      <c r="R16" t="s">
        <v>43</v>
      </c>
      <c r="S16" t="s">
        <v>44</v>
      </c>
      <c r="T16" t="s">
        <v>45</v>
      </c>
      <c r="U16" t="s">
        <v>46</v>
      </c>
    </row>
    <row r="17" spans="1:21" x14ac:dyDescent="0.3">
      <c r="A17" t="s">
        <v>31</v>
      </c>
      <c r="B17" s="36">
        <v>45</v>
      </c>
      <c r="C17" s="37">
        <v>1191</v>
      </c>
      <c r="D17" s="38">
        <v>789</v>
      </c>
      <c r="E17" s="39">
        <v>457</v>
      </c>
      <c r="F17" s="36">
        <v>64</v>
      </c>
      <c r="G17" s="40">
        <v>1523</v>
      </c>
      <c r="H17" s="41">
        <v>149</v>
      </c>
      <c r="I17" s="42">
        <v>623</v>
      </c>
      <c r="J17" s="36">
        <v>44</v>
      </c>
      <c r="L17" t="s">
        <v>31</v>
      </c>
      <c r="M17" s="43">
        <v>0.438</v>
      </c>
      <c r="N17" s="48">
        <v>0.4</v>
      </c>
      <c r="O17" s="37">
        <v>0.376</v>
      </c>
      <c r="P17" s="48">
        <v>0.38200000000000001</v>
      </c>
      <c r="Q17" s="40">
        <v>0.40400000000000003</v>
      </c>
      <c r="R17" s="48">
        <v>0.39100000000000001</v>
      </c>
      <c r="S17" s="40">
        <v>0.41299999999999998</v>
      </c>
      <c r="T17" s="48">
        <v>0.38</v>
      </c>
      <c r="U17" s="36">
        <v>9.5000000000000001E-2</v>
      </c>
    </row>
    <row r="18" spans="1:21" x14ac:dyDescent="0.3">
      <c r="A18" t="s">
        <v>34</v>
      </c>
      <c r="B18" s="36">
        <v>48</v>
      </c>
      <c r="C18" s="37">
        <v>1192</v>
      </c>
      <c r="D18" s="38">
        <v>799</v>
      </c>
      <c r="E18" s="39">
        <v>459</v>
      </c>
      <c r="F18" s="36">
        <v>60</v>
      </c>
      <c r="G18" s="43">
        <v>1614</v>
      </c>
      <c r="H18" s="41">
        <v>168</v>
      </c>
      <c r="I18" s="42">
        <v>660</v>
      </c>
      <c r="J18" s="36">
        <v>48</v>
      </c>
      <c r="L18" t="s">
        <v>34</v>
      </c>
      <c r="M18" s="43">
        <v>0.45200000000000001</v>
      </c>
      <c r="N18" s="48">
        <v>0.4</v>
      </c>
      <c r="O18" s="48">
        <v>0.38400000000000001</v>
      </c>
      <c r="P18" s="48">
        <v>0.39700000000000002</v>
      </c>
      <c r="Q18" s="40">
        <v>0.41499999999999998</v>
      </c>
      <c r="R18" s="40">
        <v>0.41699999999999998</v>
      </c>
      <c r="S18" s="40">
        <v>0.41099999999999998</v>
      </c>
      <c r="T18" s="48">
        <v>0.40100000000000002</v>
      </c>
      <c r="U18" s="36">
        <v>0.108</v>
      </c>
    </row>
    <row r="19" spans="1:21" x14ac:dyDescent="0.3">
      <c r="A19" t="s">
        <v>33</v>
      </c>
      <c r="B19" s="36">
        <v>53</v>
      </c>
      <c r="C19" s="37">
        <v>1188</v>
      </c>
      <c r="D19" s="38">
        <v>820</v>
      </c>
      <c r="E19" s="39">
        <v>470</v>
      </c>
      <c r="F19" s="36">
        <v>66</v>
      </c>
      <c r="G19" s="43">
        <v>1578</v>
      </c>
      <c r="H19" s="41">
        <v>180</v>
      </c>
      <c r="I19" s="42">
        <v>655</v>
      </c>
      <c r="J19" s="36">
        <v>45</v>
      </c>
      <c r="L19" t="s">
        <v>33</v>
      </c>
      <c r="M19" s="43">
        <v>0.44400000000000001</v>
      </c>
      <c r="N19" s="48">
        <v>0.39800000000000002</v>
      </c>
      <c r="O19" s="40">
        <v>0.41799999999999998</v>
      </c>
      <c r="P19" s="43">
        <v>0.432</v>
      </c>
      <c r="Q19" s="43">
        <v>0.442</v>
      </c>
      <c r="R19" s="40">
        <v>0.41299999999999998</v>
      </c>
      <c r="S19" s="43">
        <v>0.44800000000000001</v>
      </c>
      <c r="T19" s="40">
        <v>0.41</v>
      </c>
      <c r="U19" s="36">
        <v>9.6000000000000002E-2</v>
      </c>
    </row>
    <row r="20" spans="1:21" x14ac:dyDescent="0.3">
      <c r="A20" t="s">
        <v>32</v>
      </c>
      <c r="B20" s="36">
        <v>48</v>
      </c>
      <c r="C20" s="37">
        <v>1247</v>
      </c>
      <c r="D20" s="44">
        <v>853</v>
      </c>
      <c r="E20" s="39">
        <v>466</v>
      </c>
      <c r="F20" s="36">
        <v>72</v>
      </c>
      <c r="G20" s="43">
        <v>1573</v>
      </c>
      <c r="H20" s="41">
        <v>178</v>
      </c>
      <c r="I20" s="42">
        <v>654</v>
      </c>
      <c r="J20" s="36">
        <v>41</v>
      </c>
      <c r="L20" t="s">
        <v>32</v>
      </c>
      <c r="M20" s="43">
        <v>0.45100000000000001</v>
      </c>
      <c r="N20" s="40">
        <v>0.42499999999999999</v>
      </c>
      <c r="O20" s="40">
        <v>0.41299999999999998</v>
      </c>
      <c r="P20" s="43">
        <v>0.43</v>
      </c>
      <c r="Q20" s="43">
        <v>0.439</v>
      </c>
      <c r="R20" s="40">
        <v>0.40300000000000002</v>
      </c>
      <c r="S20" s="43">
        <v>0.443</v>
      </c>
      <c r="T20" s="40">
        <v>0.42399999999999999</v>
      </c>
      <c r="U20" s="36">
        <v>0.114</v>
      </c>
    </row>
    <row r="21" spans="1:21" x14ac:dyDescent="0.3">
      <c r="A21" t="s">
        <v>36</v>
      </c>
      <c r="B21" s="36">
        <v>49</v>
      </c>
      <c r="C21" s="45">
        <v>1148</v>
      </c>
      <c r="D21" s="46">
        <v>952</v>
      </c>
      <c r="E21" s="42">
        <v>593</v>
      </c>
      <c r="F21" s="36">
        <v>64</v>
      </c>
      <c r="G21" s="43">
        <v>1654</v>
      </c>
      <c r="H21" s="41">
        <v>126</v>
      </c>
      <c r="I21" s="42">
        <v>695</v>
      </c>
      <c r="J21" s="36">
        <v>44</v>
      </c>
      <c r="L21" t="s">
        <v>36</v>
      </c>
      <c r="M21" s="40">
        <v>0.40799999999999997</v>
      </c>
      <c r="N21" s="40">
        <v>0.40799999999999997</v>
      </c>
      <c r="O21" s="37">
        <v>0.36199999999999999</v>
      </c>
      <c r="P21" s="48">
        <v>0.39500000000000002</v>
      </c>
      <c r="Q21" s="40">
        <v>0.42299999999999999</v>
      </c>
      <c r="R21" s="40">
        <v>0.42599999999999999</v>
      </c>
      <c r="S21" s="43">
        <v>0.44</v>
      </c>
      <c r="T21" s="48">
        <v>0.40100000000000002</v>
      </c>
      <c r="U21" s="36">
        <v>0.115</v>
      </c>
    </row>
    <row r="22" spans="1:21" x14ac:dyDescent="0.3">
      <c r="A22" t="s">
        <v>37</v>
      </c>
      <c r="B22" s="36">
        <v>52</v>
      </c>
      <c r="C22" s="37">
        <v>1189</v>
      </c>
      <c r="D22" s="44">
        <v>922</v>
      </c>
      <c r="E22" s="42">
        <v>606</v>
      </c>
      <c r="F22" s="36">
        <v>65</v>
      </c>
      <c r="G22" s="43">
        <v>1660</v>
      </c>
      <c r="H22" s="41">
        <v>126</v>
      </c>
      <c r="I22" s="38">
        <v>728</v>
      </c>
      <c r="J22" s="36">
        <v>38</v>
      </c>
      <c r="L22" t="s">
        <v>37</v>
      </c>
      <c r="M22" s="40">
        <v>0.42399999999999999</v>
      </c>
      <c r="N22" s="40">
        <v>0.41299999999999998</v>
      </c>
      <c r="O22" s="37">
        <v>0.35399999999999998</v>
      </c>
      <c r="P22" s="48">
        <v>0.39800000000000002</v>
      </c>
      <c r="Q22" s="40">
        <v>0.42599999999999999</v>
      </c>
      <c r="R22" s="43">
        <v>0.42899999999999999</v>
      </c>
      <c r="S22" s="43">
        <v>0.44700000000000001</v>
      </c>
      <c r="T22" s="43">
        <v>0.45400000000000001</v>
      </c>
      <c r="U22" s="36">
        <v>0.11600000000000001</v>
      </c>
    </row>
    <row r="23" spans="1:21" x14ac:dyDescent="0.3">
      <c r="A23" t="s">
        <v>38</v>
      </c>
      <c r="B23" s="36">
        <v>51</v>
      </c>
      <c r="C23" s="45">
        <v>1146</v>
      </c>
      <c r="D23" s="46">
        <v>950</v>
      </c>
      <c r="E23" s="47">
        <v>590</v>
      </c>
      <c r="F23" s="36">
        <v>71</v>
      </c>
      <c r="G23" s="43">
        <v>1645</v>
      </c>
      <c r="H23" s="41">
        <v>129</v>
      </c>
      <c r="I23" s="38">
        <v>739</v>
      </c>
      <c r="J23" s="36">
        <v>43</v>
      </c>
      <c r="L23" t="s">
        <v>38</v>
      </c>
      <c r="M23" s="40">
        <v>0.41699999999999998</v>
      </c>
      <c r="N23" s="40">
        <v>0.41099999999999998</v>
      </c>
      <c r="O23" s="37">
        <v>0.36</v>
      </c>
      <c r="P23" s="40">
        <v>0.40400000000000003</v>
      </c>
      <c r="Q23" s="43">
        <v>0.44800000000000001</v>
      </c>
      <c r="R23" s="40">
        <v>0.41899999999999998</v>
      </c>
      <c r="S23" s="40">
        <v>0.42599999999999999</v>
      </c>
      <c r="T23" s="43">
        <v>0.43</v>
      </c>
      <c r="U23" s="41">
        <v>0.11899999999999999</v>
      </c>
    </row>
    <row r="24" spans="1:21" x14ac:dyDescent="0.3">
      <c r="A24" t="s">
        <v>39</v>
      </c>
      <c r="B24" s="36">
        <v>46</v>
      </c>
      <c r="C24" s="37">
        <v>1200</v>
      </c>
      <c r="D24" s="44">
        <v>902</v>
      </c>
      <c r="E24" s="47">
        <v>542</v>
      </c>
      <c r="F24" s="36">
        <v>69</v>
      </c>
      <c r="G24" s="43">
        <v>1652</v>
      </c>
      <c r="H24" s="36">
        <v>116</v>
      </c>
      <c r="I24" s="38">
        <v>721</v>
      </c>
      <c r="J24" s="36">
        <v>45</v>
      </c>
      <c r="L24" t="s">
        <v>39</v>
      </c>
      <c r="M24" s="40">
        <v>0.41299999999999998</v>
      </c>
      <c r="N24" s="40">
        <v>0.41199999999999998</v>
      </c>
      <c r="O24" s="45">
        <v>0.33600000000000002</v>
      </c>
      <c r="P24" s="37">
        <v>0.35199999999999998</v>
      </c>
      <c r="Q24" s="40">
        <v>0.41599999999999998</v>
      </c>
      <c r="R24" s="40">
        <v>0.41599999999999998</v>
      </c>
      <c r="S24" s="43">
        <v>0.433</v>
      </c>
      <c r="T24" s="40">
        <v>0.42399999999999999</v>
      </c>
      <c r="U24" s="36">
        <v>9.7000000000000003E-2</v>
      </c>
    </row>
    <row r="27" spans="1:21" x14ac:dyDescent="0.3">
      <c r="B27" t="s">
        <v>129</v>
      </c>
    </row>
    <row r="28" spans="1:21" x14ac:dyDescent="0.3">
      <c r="B28" t="s">
        <v>52</v>
      </c>
      <c r="C28" t="s">
        <v>62</v>
      </c>
      <c r="D28" t="s">
        <v>69</v>
      </c>
      <c r="E28" t="s">
        <v>70</v>
      </c>
      <c r="F28" t="s">
        <v>71</v>
      </c>
      <c r="G28" t="s">
        <v>72</v>
      </c>
      <c r="H28" t="s">
        <v>73</v>
      </c>
      <c r="I28" t="s">
        <v>74</v>
      </c>
      <c r="J28" t="s">
        <v>75</v>
      </c>
    </row>
    <row r="29" spans="1:21" x14ac:dyDescent="0.3">
      <c r="B29" t="s">
        <v>53</v>
      </c>
      <c r="C29" t="s">
        <v>63</v>
      </c>
      <c r="D29" t="s">
        <v>76</v>
      </c>
      <c r="E29" t="s">
        <v>77</v>
      </c>
      <c r="F29" t="s">
        <v>78</v>
      </c>
      <c r="G29" t="s">
        <v>79</v>
      </c>
      <c r="H29" t="s">
        <v>80</v>
      </c>
      <c r="I29" t="s">
        <v>81</v>
      </c>
      <c r="J29" t="s">
        <v>82</v>
      </c>
    </row>
    <row r="30" spans="1:21" x14ac:dyDescent="0.3">
      <c r="B30" t="s">
        <v>56</v>
      </c>
      <c r="C30" t="s">
        <v>55</v>
      </c>
      <c r="D30" t="s">
        <v>54</v>
      </c>
      <c r="E30" t="s">
        <v>83</v>
      </c>
      <c r="F30" t="s">
        <v>84</v>
      </c>
      <c r="G30" t="s">
        <v>85</v>
      </c>
      <c r="H30" t="s">
        <v>86</v>
      </c>
      <c r="I30" t="s">
        <v>87</v>
      </c>
      <c r="J30" t="s">
        <v>88</v>
      </c>
    </row>
    <row r="31" spans="1:21" x14ac:dyDescent="0.3">
      <c r="B31" t="s">
        <v>57</v>
      </c>
      <c r="C31" t="s">
        <v>64</v>
      </c>
      <c r="D31" t="s">
        <v>89</v>
      </c>
      <c r="E31" t="s">
        <v>90</v>
      </c>
      <c r="F31" t="s">
        <v>91</v>
      </c>
      <c r="G31" t="s">
        <v>92</v>
      </c>
      <c r="H31" t="s">
        <v>93</v>
      </c>
      <c r="I31" t="s">
        <v>94</v>
      </c>
      <c r="J31" t="s">
        <v>95</v>
      </c>
    </row>
    <row r="32" spans="1:21" x14ac:dyDescent="0.3">
      <c r="B32" t="s">
        <v>58</v>
      </c>
      <c r="C32" t="s">
        <v>65</v>
      </c>
      <c r="D32" t="s">
        <v>96</v>
      </c>
      <c r="E32" t="s">
        <v>97</v>
      </c>
      <c r="F32" t="s">
        <v>98</v>
      </c>
      <c r="G32" t="s">
        <v>99</v>
      </c>
      <c r="H32" t="s">
        <v>100</v>
      </c>
      <c r="I32" t="s">
        <v>101</v>
      </c>
      <c r="J32" t="s">
        <v>102</v>
      </c>
    </row>
    <row r="33" spans="2:10" x14ac:dyDescent="0.3">
      <c r="B33" t="s">
        <v>59</v>
      </c>
      <c r="C33" t="s">
        <v>66</v>
      </c>
      <c r="D33" t="s">
        <v>103</v>
      </c>
      <c r="E33" t="s">
        <v>104</v>
      </c>
      <c r="F33" t="s">
        <v>105</v>
      </c>
      <c r="G33" t="s">
        <v>106</v>
      </c>
      <c r="H33" t="s">
        <v>107</v>
      </c>
      <c r="I33" t="s">
        <v>108</v>
      </c>
      <c r="J33" t="s">
        <v>109</v>
      </c>
    </row>
    <row r="34" spans="2:10" x14ac:dyDescent="0.3">
      <c r="B34" t="s">
        <v>60</v>
      </c>
      <c r="C34" t="s">
        <v>67</v>
      </c>
      <c r="D34" t="s">
        <v>110</v>
      </c>
      <c r="E34" t="s">
        <v>111</v>
      </c>
      <c r="F34" t="s">
        <v>112</v>
      </c>
      <c r="G34" t="s">
        <v>113</v>
      </c>
      <c r="H34" t="s">
        <v>114</v>
      </c>
      <c r="I34" t="s">
        <v>115</v>
      </c>
      <c r="J34" t="s">
        <v>116</v>
      </c>
    </row>
    <row r="35" spans="2:10" x14ac:dyDescent="0.3">
      <c r="B35" t="s">
        <v>61</v>
      </c>
      <c r="C35" t="s">
        <v>68</v>
      </c>
      <c r="D35" t="s">
        <v>117</v>
      </c>
      <c r="E35" t="s">
        <v>118</v>
      </c>
      <c r="F35" t="s">
        <v>119</v>
      </c>
      <c r="G35" t="s">
        <v>120</v>
      </c>
      <c r="H35" t="s">
        <v>121</v>
      </c>
      <c r="I35" t="s">
        <v>122</v>
      </c>
      <c r="J35" t="s">
        <v>123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zoomScaleNormal="100" workbookViewId="0">
      <selection activeCell="K43" sqref="K43"/>
    </sheetView>
  </sheetViews>
  <sheetFormatPr baseColWidth="10" defaultRowHeight="14.4" x14ac:dyDescent="0.3"/>
  <cols>
    <col min="1" max="1" width="21.44140625" customWidth="1"/>
    <col min="2" max="9" width="9.77734375" customWidth="1"/>
    <col min="10" max="10" width="6.109375" customWidth="1"/>
    <col min="11" max="18" width="9.77734375" customWidth="1"/>
    <col min="19" max="19" width="6.109375" customWidth="1"/>
    <col min="20" max="21" width="9.77734375" customWidth="1"/>
    <col min="22" max="37" width="9.6640625" customWidth="1"/>
    <col min="39" max="44" width="10.77734375" customWidth="1"/>
  </cols>
  <sheetData>
    <row r="1" spans="1:28" ht="18" x14ac:dyDescent="0.35">
      <c r="A1" s="11" t="s">
        <v>20</v>
      </c>
      <c r="B1" s="6" t="s">
        <v>132</v>
      </c>
      <c r="F1" s="10" t="s">
        <v>51</v>
      </c>
    </row>
    <row r="2" spans="1:28" x14ac:dyDescent="0.3">
      <c r="A2" t="s">
        <v>131</v>
      </c>
      <c r="B2" s="15">
        <f>'OD600 reference point'!B9</f>
        <v>5.1428571428571379</v>
      </c>
      <c r="F2" s="10" t="s">
        <v>162</v>
      </c>
    </row>
    <row r="3" spans="1:28" x14ac:dyDescent="0.3">
      <c r="A3" s="9" t="s">
        <v>136</v>
      </c>
      <c r="B3" s="14">
        <f>'Fluorescein standard curve'!C30</f>
        <v>3.4200972867111476E-4</v>
      </c>
    </row>
    <row r="4" spans="1:28" x14ac:dyDescent="0.3">
      <c r="I4" s="10"/>
    </row>
    <row r="7" spans="1:28" ht="18" x14ac:dyDescent="0.35">
      <c r="A7" s="12" t="s">
        <v>21</v>
      </c>
    </row>
    <row r="8" spans="1:28" ht="15.6" x14ac:dyDescent="0.3">
      <c r="A8" s="18" t="s">
        <v>133</v>
      </c>
      <c r="K8" s="19" t="s">
        <v>138</v>
      </c>
      <c r="T8" s="16" t="s">
        <v>137</v>
      </c>
    </row>
    <row r="9" spans="1:28" s="8" customFormat="1" x14ac:dyDescent="0.3">
      <c r="A9" s="16" t="s">
        <v>24</v>
      </c>
      <c r="B9" t="s">
        <v>47</v>
      </c>
      <c r="C9" t="s">
        <v>48</v>
      </c>
      <c r="D9" t="s">
        <v>40</v>
      </c>
      <c r="E9" t="s">
        <v>41</v>
      </c>
      <c r="F9" t="s">
        <v>42</v>
      </c>
      <c r="G9" t="s">
        <v>43</v>
      </c>
      <c r="H9" t="s">
        <v>44</v>
      </c>
      <c r="I9" t="s">
        <v>45</v>
      </c>
      <c r="J9"/>
      <c r="K9" t="s">
        <v>47</v>
      </c>
      <c r="L9" t="s">
        <v>48</v>
      </c>
      <c r="M9" t="s">
        <v>40</v>
      </c>
      <c r="N9" t="s">
        <v>41</v>
      </c>
      <c r="O9" t="s">
        <v>42</v>
      </c>
      <c r="P9" t="s">
        <v>43</v>
      </c>
      <c r="Q9" t="s">
        <v>44</v>
      </c>
      <c r="R9" t="s">
        <v>45</v>
      </c>
      <c r="S9"/>
      <c r="T9" t="s">
        <v>47</v>
      </c>
      <c r="U9" t="s">
        <v>48</v>
      </c>
      <c r="V9" t="s">
        <v>40</v>
      </c>
      <c r="W9" t="s">
        <v>41</v>
      </c>
      <c r="X9" t="s">
        <v>42</v>
      </c>
      <c r="Y9" t="s">
        <v>43</v>
      </c>
      <c r="Z9" t="s">
        <v>44</v>
      </c>
      <c r="AA9" t="s">
        <v>45</v>
      </c>
      <c r="AB9"/>
    </row>
    <row r="10" spans="1:28" x14ac:dyDescent="0.3">
      <c r="A10" t="s">
        <v>31</v>
      </c>
      <c r="B10" s="21">
        <f t="shared" ref="B10:I17" si="0">K10/T10*$B$3/$B$2</f>
        <v>8.1848482075138652E-3</v>
      </c>
      <c r="C10" s="21">
        <f t="shared" si="0"/>
        <v>0.27840622451617614</v>
      </c>
      <c r="D10" s="21">
        <f t="shared" si="0"/>
        <v>0.24797315543950907</v>
      </c>
      <c r="E10" s="21">
        <f t="shared" si="0"/>
        <v>0.4023928022359306</v>
      </c>
      <c r="F10" s="21">
        <f t="shared" si="0"/>
        <v>1.7012111826663987E-2</v>
      </c>
      <c r="G10" s="21">
        <f t="shared" si="0"/>
        <v>0.95530495199802212</v>
      </c>
      <c r="H10" s="21">
        <f t="shared" si="0"/>
        <v>0.17009137681239753</v>
      </c>
      <c r="I10" s="21">
        <f t="shared" si="0"/>
        <v>0.23940681006978048</v>
      </c>
      <c r="K10" s="15">
        <f>'Raw Plate Reader Measurements'!B7-'Raw Plate Reader Measurements'!$J7</f>
        <v>8</v>
      </c>
      <c r="L10" s="15">
        <f>'Raw Plate Reader Measurements'!C7-'Raw Plate Reader Measurements'!$J7</f>
        <v>247</v>
      </c>
      <c r="M10" s="15">
        <f>'Raw Plate Reader Measurements'!D7-'Raw Plate Reader Measurements'!$J7</f>
        <v>220</v>
      </c>
      <c r="N10" s="15">
        <f>'Raw Plate Reader Measurements'!E7-'Raw Plate Reader Measurements'!$J7</f>
        <v>357</v>
      </c>
      <c r="O10" s="15">
        <f>'Raw Plate Reader Measurements'!F7-'Raw Plate Reader Measurements'!$J7</f>
        <v>11</v>
      </c>
      <c r="P10" s="15">
        <f>'Raw Plate Reader Measurements'!G7-'Raw Plate Reader Measurements'!$J7</f>
        <v>905</v>
      </c>
      <c r="Q10" s="15">
        <f>'Raw Plate Reader Measurements'!H7-'Raw Plate Reader Measurements'!$J7</f>
        <v>133</v>
      </c>
      <c r="R10" s="15">
        <f>'Raw Plate Reader Measurements'!I7-'Raw Plate Reader Measurements'!$J7</f>
        <v>162</v>
      </c>
      <c r="S10" s="24"/>
      <c r="T10" s="21">
        <f>'Raw Plate Reader Measurements'!M7-'Raw Plate Reader Measurements'!$U7</f>
        <v>6.5000000000000002E-2</v>
      </c>
      <c r="U10" s="21">
        <f>'Raw Plate Reader Measurements'!N7-'Raw Plate Reader Measurements'!$U7</f>
        <v>5.8999999999999997E-2</v>
      </c>
      <c r="V10" s="21">
        <f>'Raw Plate Reader Measurements'!O7-'Raw Plate Reader Measurements'!$U7</f>
        <v>5.8999999999999997E-2</v>
      </c>
      <c r="W10" s="21">
        <f>'Raw Plate Reader Measurements'!P7-'Raw Plate Reader Measurements'!$U7</f>
        <v>5.8999999999999997E-2</v>
      </c>
      <c r="X10" s="21">
        <f>'Raw Plate Reader Measurements'!Q7-'Raw Plate Reader Measurements'!$U7</f>
        <v>4.300000000000001E-2</v>
      </c>
      <c r="Y10" s="21">
        <f>'Raw Plate Reader Measurements'!R7-'Raw Plate Reader Measurements'!$U7</f>
        <v>6.3E-2</v>
      </c>
      <c r="Z10" s="21">
        <f>'Raw Plate Reader Measurements'!S7-'Raw Plate Reader Measurements'!$U7</f>
        <v>5.1999999999999991E-2</v>
      </c>
      <c r="AA10" s="21">
        <f>'Raw Plate Reader Measurements'!T7-'Raw Plate Reader Measurements'!$U7</f>
        <v>4.5000000000000012E-2</v>
      </c>
    </row>
    <row r="11" spans="1:28" x14ac:dyDescent="0.3">
      <c r="A11" t="s">
        <v>34</v>
      </c>
      <c r="B11" s="21">
        <f t="shared" si="0"/>
        <v>1.2833698395553541E-2</v>
      </c>
      <c r="C11" s="21">
        <f t="shared" si="0"/>
        <v>0.26790762079237346</v>
      </c>
      <c r="D11" s="21">
        <f t="shared" si="0"/>
        <v>0.19488748813550805</v>
      </c>
      <c r="E11" s="21">
        <f t="shared" si="0"/>
        <v>0.32845446503475995</v>
      </c>
      <c r="F11" s="21">
        <f t="shared" si="0"/>
        <v>1.3722612570137334E-2</v>
      </c>
      <c r="G11" s="21">
        <f t="shared" si="0"/>
        <v>0.64681839913589834</v>
      </c>
      <c r="H11" s="21">
        <f t="shared" si="0"/>
        <v>9.1263234335111382E-2</v>
      </c>
      <c r="I11" s="21">
        <f t="shared" si="0"/>
        <v>0.15390437790200179</v>
      </c>
      <c r="K11" s="15">
        <f>'Raw Plate Reader Measurements'!B8-'Raw Plate Reader Measurements'!$J8</f>
        <v>11</v>
      </c>
      <c r="L11" s="15">
        <f>'Raw Plate Reader Measurements'!C8-'Raw Plate Reader Measurements'!$J8</f>
        <v>282</v>
      </c>
      <c r="M11" s="15">
        <f>'Raw Plate Reader Measurements'!D8-'Raw Plate Reader Measurements'!$J8</f>
        <v>211</v>
      </c>
      <c r="N11" s="15">
        <f>'Raw Plate Reader Measurements'!E8-'Raw Plate Reader Measurements'!$J8</f>
        <v>405</v>
      </c>
      <c r="O11" s="15">
        <f>'Raw Plate Reader Measurements'!F8-'Raw Plate Reader Measurements'!$J8</f>
        <v>13</v>
      </c>
      <c r="P11" s="15">
        <f>'Raw Plate Reader Measurements'!G8-'Raw Plate Reader Measurements'!$J8</f>
        <v>924</v>
      </c>
      <c r="Q11" s="15">
        <f>'Raw Plate Reader Measurements'!H8-'Raw Plate Reader Measurements'!$J8</f>
        <v>129</v>
      </c>
      <c r="R11" s="15">
        <f>'Raw Plate Reader Measurements'!I8-'Raw Plate Reader Measurements'!$J8</f>
        <v>162</v>
      </c>
      <c r="S11" s="24"/>
      <c r="T11" s="21">
        <f>'Raw Plate Reader Measurements'!M8-'Raw Plate Reader Measurements'!$U8</f>
        <v>5.6999999999999995E-2</v>
      </c>
      <c r="U11" s="21">
        <f>'Raw Plate Reader Measurements'!N8-'Raw Plate Reader Measurements'!$U8</f>
        <v>7.0000000000000007E-2</v>
      </c>
      <c r="V11" s="21">
        <f>'Raw Plate Reader Measurements'!O8-'Raw Plate Reader Measurements'!$U8</f>
        <v>7.2000000000000008E-2</v>
      </c>
      <c r="W11" s="21">
        <f>'Raw Plate Reader Measurements'!P8-'Raw Plate Reader Measurements'!$U8</f>
        <v>8.199999999999999E-2</v>
      </c>
      <c r="X11" s="21">
        <f>'Raw Plate Reader Measurements'!Q8-'Raw Plate Reader Measurements'!$U8</f>
        <v>6.3E-2</v>
      </c>
      <c r="Y11" s="21">
        <f>'Raw Plate Reader Measurements'!R8-'Raw Plate Reader Measurements'!$U8</f>
        <v>9.5000000000000001E-2</v>
      </c>
      <c r="Z11" s="21">
        <f>'Raw Plate Reader Measurements'!S8-'Raw Plate Reader Measurements'!$U8</f>
        <v>9.4E-2</v>
      </c>
      <c r="AA11" s="21">
        <f>'Raw Plate Reader Measurements'!T8-'Raw Plate Reader Measurements'!$U8</f>
        <v>7.0000000000000007E-2</v>
      </c>
    </row>
    <row r="12" spans="1:28" x14ac:dyDescent="0.3">
      <c r="A12" t="s">
        <v>33</v>
      </c>
      <c r="B12" s="21">
        <f t="shared" si="0"/>
        <v>2.4630330254092659E-2</v>
      </c>
      <c r="C12" s="21">
        <f t="shared" si="0"/>
        <v>0.28289693606129274</v>
      </c>
      <c r="D12" s="21">
        <f t="shared" si="0"/>
        <v>0.23328441369233466</v>
      </c>
      <c r="E12" s="21">
        <f t="shared" si="0"/>
        <v>0.38758133748276108</v>
      </c>
      <c r="F12" s="21">
        <f t="shared" si="0"/>
        <v>1.8136879550740958E-2</v>
      </c>
      <c r="G12" s="21">
        <f t="shared" si="0"/>
        <v>0.82261929030826442</v>
      </c>
      <c r="H12" s="21">
        <f t="shared" si="0"/>
        <v>0.10415958938778942</v>
      </c>
      <c r="I12" s="21">
        <f t="shared" si="0"/>
        <v>0.24787068719345975</v>
      </c>
      <c r="K12" s="15">
        <f>'Raw Plate Reader Measurements'!B9-'Raw Plate Reader Measurements'!$J9</f>
        <v>20</v>
      </c>
      <c r="L12" s="15">
        <f>'Raw Plate Reader Measurements'!C9-'Raw Plate Reader Measurements'!$J9</f>
        <v>268</v>
      </c>
      <c r="M12" s="15">
        <f>'Raw Plate Reader Measurements'!D9-'Raw Plate Reader Measurements'!$J9</f>
        <v>221</v>
      </c>
      <c r="N12" s="15">
        <f>'Raw Plate Reader Measurements'!E9-'Raw Plate Reader Measurements'!$J9</f>
        <v>373</v>
      </c>
      <c r="O12" s="15">
        <f>'Raw Plate Reader Measurements'!F9-'Raw Plate Reader Measurements'!$J9</f>
        <v>12</v>
      </c>
      <c r="P12" s="15">
        <f>'Raw Plate Reader Measurements'!G9-'Raw Plate Reader Measurements'!$J9</f>
        <v>903</v>
      </c>
      <c r="Q12" s="15">
        <f>'Raw Plate Reader Measurements'!H9-'Raw Plate Reader Measurements'!$J9</f>
        <v>130</v>
      </c>
      <c r="R12" s="15">
        <f>'Raw Plate Reader Measurements'!I9-'Raw Plate Reader Measurements'!$J9</f>
        <v>164</v>
      </c>
      <c r="S12" s="24"/>
      <c r="T12" s="21">
        <f>'Raw Plate Reader Measurements'!M9-'Raw Plate Reader Measurements'!$U9</f>
        <v>5.3999999999999992E-2</v>
      </c>
      <c r="U12" s="21">
        <f>'Raw Plate Reader Measurements'!N9-'Raw Plate Reader Measurements'!$U9</f>
        <v>6.3E-2</v>
      </c>
      <c r="V12" s="21">
        <f>'Raw Plate Reader Measurements'!O9-'Raw Plate Reader Measurements'!$U9</f>
        <v>6.3E-2</v>
      </c>
      <c r="W12" s="21">
        <f>'Raw Plate Reader Measurements'!P9-'Raw Plate Reader Measurements'!$U9</f>
        <v>6.4000000000000001E-2</v>
      </c>
      <c r="X12" s="21">
        <f>'Raw Plate Reader Measurements'!Q9-'Raw Plate Reader Measurements'!$U9</f>
        <v>4.3999999999999984E-2</v>
      </c>
      <c r="Y12" s="21">
        <f>'Raw Plate Reader Measurements'!R9-'Raw Plate Reader Measurements'!$U9</f>
        <v>7.2999999999999982E-2</v>
      </c>
      <c r="Z12" s="21">
        <f>'Raw Plate Reader Measurements'!S9-'Raw Plate Reader Measurements'!$U9</f>
        <v>8.299999999999999E-2</v>
      </c>
      <c r="AA12" s="21">
        <f>'Raw Plate Reader Measurements'!T9-'Raw Plate Reader Measurements'!$U9</f>
        <v>4.3999999999999984E-2</v>
      </c>
    </row>
    <row r="13" spans="1:28" x14ac:dyDescent="0.3">
      <c r="A13" t="s">
        <v>32</v>
      </c>
      <c r="B13" s="21">
        <f t="shared" si="0"/>
        <v>1.4928996092786771E-2</v>
      </c>
      <c r="C13" s="21">
        <f t="shared" si="0"/>
        <v>0.35098220612082026</v>
      </c>
      <c r="D13" s="21">
        <f t="shared" si="0"/>
        <v>0.21090599934718765</v>
      </c>
      <c r="E13" s="21">
        <f t="shared" si="0"/>
        <v>0.44532516754051438</v>
      </c>
      <c r="F13" s="21">
        <f t="shared" si="0"/>
        <v>1.2667026987819074E-2</v>
      </c>
      <c r="G13" s="21">
        <f t="shared" si="0"/>
        <v>1.0359747814217499</v>
      </c>
      <c r="H13" s="21">
        <f t="shared" si="0"/>
        <v>0.11822558521964473</v>
      </c>
      <c r="I13" s="21">
        <f t="shared" si="0"/>
        <v>0.14408743198644203</v>
      </c>
      <c r="K13" s="15">
        <f>'Raw Plate Reader Measurements'!B10-'Raw Plate Reader Measurements'!$J10</f>
        <v>11</v>
      </c>
      <c r="L13" s="15">
        <f>'Raw Plate Reader Measurements'!C10-'Raw Plate Reader Measurements'!$J10</f>
        <v>285</v>
      </c>
      <c r="M13" s="15">
        <f>'Raw Plate Reader Measurements'!D10-'Raw Plate Reader Measurements'!$J10</f>
        <v>222</v>
      </c>
      <c r="N13" s="15">
        <f>'Raw Plate Reader Measurements'!E10-'Raw Plate Reader Measurements'!$J10</f>
        <v>375</v>
      </c>
      <c r="O13" s="15">
        <f>'Raw Plate Reader Measurements'!F10-'Raw Plate Reader Measurements'!$J10</f>
        <v>12</v>
      </c>
      <c r="P13" s="15">
        <f>'Raw Plate Reader Measurements'!G10-'Raw Plate Reader Measurements'!$J10</f>
        <v>997</v>
      </c>
      <c r="Q13" s="15">
        <f>'Raw Plate Reader Measurements'!H10-'Raw Plate Reader Measurements'!$J10</f>
        <v>128</v>
      </c>
      <c r="R13" s="15">
        <f>'Raw Plate Reader Measurements'!I10-'Raw Plate Reader Measurements'!$J10</f>
        <v>156</v>
      </c>
      <c r="S13" s="24"/>
      <c r="T13" s="21">
        <f>'Raw Plate Reader Measurements'!M10-'Raw Plate Reader Measurements'!$U10</f>
        <v>4.9000000000000002E-2</v>
      </c>
      <c r="U13" s="21">
        <f>'Raw Plate Reader Measurements'!N10-'Raw Plate Reader Measurements'!$U10</f>
        <v>5.4000000000000006E-2</v>
      </c>
      <c r="V13" s="21">
        <f>'Raw Plate Reader Measurements'!O10-'Raw Plate Reader Measurements'!$U10</f>
        <v>6.9999999999999993E-2</v>
      </c>
      <c r="W13" s="21">
        <f>'Raw Plate Reader Measurements'!P10-'Raw Plate Reader Measurements'!$U10</f>
        <v>5.6000000000000008E-2</v>
      </c>
      <c r="X13" s="21">
        <f>'Raw Plate Reader Measurements'!Q10-'Raw Plate Reader Measurements'!$U10</f>
        <v>6.3000000000000014E-2</v>
      </c>
      <c r="Y13" s="21">
        <f>'Raw Plate Reader Measurements'!R10-'Raw Plate Reader Measurements'!$U10</f>
        <v>6.4000000000000015E-2</v>
      </c>
      <c r="Z13" s="21">
        <f>'Raw Plate Reader Measurements'!S10-'Raw Plate Reader Measurements'!$U10</f>
        <v>7.1999999999999995E-2</v>
      </c>
      <c r="AA13" s="21">
        <f>'Raw Plate Reader Measurements'!T10-'Raw Plate Reader Measurements'!$U10</f>
        <v>7.1999999999999995E-2</v>
      </c>
    </row>
    <row r="14" spans="1:28" x14ac:dyDescent="0.3">
      <c r="A14" t="s">
        <v>36</v>
      </c>
      <c r="B14" s="21">
        <f t="shared" si="0"/>
        <v>0</v>
      </c>
      <c r="C14" s="21">
        <f t="shared" si="0"/>
        <v>0.37499677811856041</v>
      </c>
      <c r="D14" s="21">
        <f t="shared" si="0"/>
        <v>0.56616475354339968</v>
      </c>
      <c r="E14" s="21">
        <f t="shared" si="0"/>
        <v>0.74814628146806383</v>
      </c>
      <c r="F14" s="21">
        <f t="shared" si="0"/>
        <v>2.1000597374542143E-2</v>
      </c>
      <c r="G14" s="21">
        <f t="shared" si="0"/>
        <v>1.2853210444838312</v>
      </c>
      <c r="H14" s="21">
        <f t="shared" si="0"/>
        <v>0.18938582197549067</v>
      </c>
      <c r="I14" s="21">
        <f t="shared" si="0"/>
        <v>0.24307587995590743</v>
      </c>
      <c r="K14" s="15">
        <f>'Raw Plate Reader Measurements'!B11-'Raw Plate Reader Measurements'!$J11</f>
        <v>0</v>
      </c>
      <c r="L14" s="15">
        <f>'Raw Plate Reader Measurements'!C11-'Raw Plate Reader Measurements'!$J11</f>
        <v>203</v>
      </c>
      <c r="M14" s="15">
        <f>'Raw Plate Reader Measurements'!D11-'Raw Plate Reader Measurements'!$J11</f>
        <v>315</v>
      </c>
      <c r="N14" s="15">
        <f>'Raw Plate Reader Measurements'!E11-'Raw Plate Reader Measurements'!$J11</f>
        <v>405</v>
      </c>
      <c r="O14" s="15">
        <f>'Raw Plate Reader Measurements'!F11-'Raw Plate Reader Measurements'!$J11</f>
        <v>12</v>
      </c>
      <c r="P14" s="15">
        <f>'Raw Plate Reader Measurements'!G11-'Raw Plate Reader Measurements'!$J11</f>
        <v>1121</v>
      </c>
      <c r="Q14" s="15">
        <f>'Raw Plate Reader Measurements'!H11-'Raw Plate Reader Measurements'!$J11</f>
        <v>131</v>
      </c>
      <c r="R14" s="15">
        <f>'Raw Plate Reader Measurements'!I11-'Raw Plate Reader Measurements'!$J11</f>
        <v>212</v>
      </c>
      <c r="S14" s="24"/>
      <c r="T14" s="21">
        <f>'Raw Plate Reader Measurements'!M11-'Raw Plate Reader Measurements'!$U11</f>
        <v>3.2000000000000015E-2</v>
      </c>
      <c r="U14" s="21">
        <f>'Raw Plate Reader Measurements'!N11-'Raw Plate Reader Measurements'!$U11</f>
        <v>3.6000000000000018E-2</v>
      </c>
      <c r="V14" s="21">
        <f>'Raw Plate Reader Measurements'!O11-'Raw Plate Reader Measurements'!$U11</f>
        <v>3.7000000000000019E-2</v>
      </c>
      <c r="W14" s="21">
        <f>'Raw Plate Reader Measurements'!P11-'Raw Plate Reader Measurements'!$U11</f>
        <v>3.6000000000000018E-2</v>
      </c>
      <c r="X14" s="21">
        <f>'Raw Plate Reader Measurements'!Q11-'Raw Plate Reader Measurements'!$U11</f>
        <v>3.800000000000002E-2</v>
      </c>
      <c r="Y14" s="21">
        <f>'Raw Plate Reader Measurements'!R11-'Raw Plate Reader Measurements'!$U11</f>
        <v>5.800000000000001E-2</v>
      </c>
      <c r="Z14" s="21">
        <f>'Raw Plate Reader Measurements'!S11-'Raw Plate Reader Measurements'!$U11</f>
        <v>4.5999999999999999E-2</v>
      </c>
      <c r="AA14" s="21">
        <f>'Raw Plate Reader Measurements'!T11-'Raw Plate Reader Measurements'!$U11</f>
        <v>5.800000000000001E-2</v>
      </c>
    </row>
    <row r="15" spans="1:28" x14ac:dyDescent="0.3">
      <c r="A15" t="s">
        <v>37</v>
      </c>
      <c r="B15" s="21">
        <f t="shared" si="0"/>
        <v>-1.24691046911344E-2</v>
      </c>
      <c r="C15" s="21">
        <f t="shared" si="0"/>
        <v>0.25327316195325478</v>
      </c>
      <c r="D15" s="21">
        <f t="shared" si="0"/>
        <v>0.38336384619017155</v>
      </c>
      <c r="E15" s="21">
        <f t="shared" si="0"/>
        <v>0.52767805359583264</v>
      </c>
      <c r="F15" s="21">
        <f t="shared" si="0"/>
        <v>-1.5465556206058172E-3</v>
      </c>
      <c r="G15" s="21">
        <f t="shared" si="0"/>
        <v>1.0302830383600008</v>
      </c>
      <c r="H15" s="21">
        <f t="shared" si="0"/>
        <v>0.10982888172393131</v>
      </c>
      <c r="I15" s="21">
        <f t="shared" si="0"/>
        <v>0.24700702626247195</v>
      </c>
      <c r="K15" s="15">
        <f>'Raw Plate Reader Measurements'!B12-'Raw Plate Reader Measurements'!$J12</f>
        <v>-9</v>
      </c>
      <c r="L15" s="15">
        <f>'Raw Plate Reader Measurements'!C12-'Raw Plate Reader Measurements'!$J12</f>
        <v>179</v>
      </c>
      <c r="M15" s="15">
        <f>'Raw Plate Reader Measurements'!D12-'Raw Plate Reader Measurements'!$J12</f>
        <v>294</v>
      </c>
      <c r="N15" s="15">
        <f>'Raw Plate Reader Measurements'!E12-'Raw Plate Reader Measurements'!$J12</f>
        <v>365</v>
      </c>
      <c r="O15" s="15">
        <f>'Raw Plate Reader Measurements'!F12-'Raw Plate Reader Measurements'!$J12</f>
        <v>-1</v>
      </c>
      <c r="P15" s="15">
        <f>'Raw Plate Reader Measurements'!G12-'Raw Plate Reader Measurements'!$J12</f>
        <v>1038</v>
      </c>
      <c r="Q15" s="15">
        <f>'Raw Plate Reader Measurements'!H12-'Raw Plate Reader Measurements'!$J12</f>
        <v>109</v>
      </c>
      <c r="R15" s="15">
        <f>'Raw Plate Reader Measurements'!I12-'Raw Plate Reader Measurements'!$J12</f>
        <v>182</v>
      </c>
      <c r="S15" s="24"/>
      <c r="T15" s="21">
        <f>'Raw Plate Reader Measurements'!M12-'Raw Plate Reader Measurements'!$U12</f>
        <v>4.8000000000000015E-2</v>
      </c>
      <c r="U15" s="21">
        <f>'Raw Plate Reader Measurements'!N12-'Raw Plate Reader Measurements'!$U12</f>
        <v>4.7000000000000014E-2</v>
      </c>
      <c r="V15" s="21">
        <f>'Raw Plate Reader Measurements'!O12-'Raw Plate Reader Measurements'!$U12</f>
        <v>5.099999999999999E-2</v>
      </c>
      <c r="W15" s="21">
        <f>'Raw Plate Reader Measurements'!P12-'Raw Plate Reader Measurements'!$U12</f>
        <v>4.6000000000000013E-2</v>
      </c>
      <c r="X15" s="21">
        <f>'Raw Plate Reader Measurements'!Q12-'Raw Plate Reader Measurements'!$U12</f>
        <v>4.300000000000001E-2</v>
      </c>
      <c r="Y15" s="21">
        <f>'Raw Plate Reader Measurements'!R12-'Raw Plate Reader Measurements'!$U12</f>
        <v>6.7000000000000004E-2</v>
      </c>
      <c r="Z15" s="21">
        <f>'Raw Plate Reader Measurements'!S12-'Raw Plate Reader Measurements'!$U12</f>
        <v>6.6000000000000003E-2</v>
      </c>
      <c r="AA15" s="21">
        <f>'Raw Plate Reader Measurements'!T12-'Raw Plate Reader Measurements'!$U12</f>
        <v>4.9000000000000016E-2</v>
      </c>
    </row>
    <row r="16" spans="1:28" x14ac:dyDescent="0.3">
      <c r="A16" t="s">
        <v>38</v>
      </c>
      <c r="B16" s="21">
        <f t="shared" si="0"/>
        <v>2.8913865950456583E-3</v>
      </c>
      <c r="C16" s="21">
        <f t="shared" si="0"/>
        <v>0.28015690540080695</v>
      </c>
      <c r="D16" s="21">
        <f t="shared" si="0"/>
        <v>0.3871360123152206</v>
      </c>
      <c r="E16" s="21">
        <f t="shared" si="0"/>
        <v>0.57104885252151749</v>
      </c>
      <c r="F16" s="21">
        <f t="shared" si="0"/>
        <v>1.7348319570273951E-2</v>
      </c>
      <c r="G16" s="21">
        <f t="shared" si="0"/>
        <v>1.2123806407379913</v>
      </c>
      <c r="H16" s="21">
        <f t="shared" si="0"/>
        <v>0.12871333874719385</v>
      </c>
      <c r="I16" s="21">
        <f t="shared" si="0"/>
        <v>0.24810321129026408</v>
      </c>
      <c r="K16" s="15">
        <f>'Raw Plate Reader Measurements'!B13-'Raw Plate Reader Measurements'!$J13</f>
        <v>2</v>
      </c>
      <c r="L16" s="15">
        <f>'Raw Plate Reader Measurements'!C13-'Raw Plate Reader Measurements'!$J13</f>
        <v>198</v>
      </c>
      <c r="M16" s="15">
        <f>'Raw Plate Reader Measurements'!D13-'Raw Plate Reader Measurements'!$J13</f>
        <v>326</v>
      </c>
      <c r="N16" s="15">
        <f>'Raw Plate Reader Measurements'!E13-'Raw Plate Reader Measurements'!$J13</f>
        <v>395</v>
      </c>
      <c r="O16" s="15">
        <f>'Raw Plate Reader Measurements'!F13-'Raw Plate Reader Measurements'!$J13</f>
        <v>12</v>
      </c>
      <c r="P16" s="15">
        <f>'Raw Plate Reader Measurements'!G13-'Raw Plate Reader Measurements'!$J13</f>
        <v>1185</v>
      </c>
      <c r="Q16" s="15">
        <f>'Raw Plate Reader Measurements'!H13-'Raw Plate Reader Measurements'!$J13</f>
        <v>120</v>
      </c>
      <c r="R16" s="15">
        <f>'Raw Plate Reader Measurements'!I13-'Raw Plate Reader Measurements'!$J13</f>
        <v>194</v>
      </c>
      <c r="S16" s="24"/>
      <c r="T16" s="21">
        <f>'Raw Plate Reader Measurements'!M13-'Raw Plate Reader Measurements'!$U13</f>
        <v>4.6000000000000013E-2</v>
      </c>
      <c r="U16" s="21">
        <f>'Raw Plate Reader Measurements'!N13-'Raw Plate Reader Measurements'!$U13</f>
        <v>4.7000000000000014E-2</v>
      </c>
      <c r="V16" s="21">
        <f>'Raw Plate Reader Measurements'!O13-'Raw Plate Reader Measurements'!$U13</f>
        <v>5.5999999999999994E-2</v>
      </c>
      <c r="W16" s="21">
        <f>'Raw Plate Reader Measurements'!P13-'Raw Plate Reader Measurements'!$U13</f>
        <v>4.6000000000000013E-2</v>
      </c>
      <c r="X16" s="21">
        <f>'Raw Plate Reader Measurements'!Q13-'Raw Plate Reader Measurements'!$U13</f>
        <v>4.6000000000000013E-2</v>
      </c>
      <c r="Y16" s="21">
        <f>'Raw Plate Reader Measurements'!R13-'Raw Plate Reader Measurements'!$U13</f>
        <v>6.5000000000000002E-2</v>
      </c>
      <c r="Z16" s="21">
        <f>'Raw Plate Reader Measurements'!S13-'Raw Plate Reader Measurements'!$U13</f>
        <v>6.2E-2</v>
      </c>
      <c r="AA16" s="21">
        <f>'Raw Plate Reader Measurements'!T13-'Raw Plate Reader Measurements'!$U13</f>
        <v>5.1999999999999991E-2</v>
      </c>
    </row>
    <row r="17" spans="1:27" x14ac:dyDescent="0.3">
      <c r="A17" t="s">
        <v>39</v>
      </c>
      <c r="B17" s="21">
        <f t="shared" si="0"/>
        <v>1.2734404790945772E-2</v>
      </c>
      <c r="C17" s="21">
        <f t="shared" si="0"/>
        <v>0.28157183926646756</v>
      </c>
      <c r="D17" s="21">
        <f t="shared" si="0"/>
        <v>0.42256410342177697</v>
      </c>
      <c r="E17" s="21">
        <f t="shared" si="0"/>
        <v>0.53908980281670427</v>
      </c>
      <c r="F17" s="21">
        <f t="shared" si="0"/>
        <v>3.1034216120156728E-2</v>
      </c>
      <c r="G17" s="21">
        <f t="shared" si="0"/>
        <v>1.0487528053732504</v>
      </c>
      <c r="H17" s="21">
        <f t="shared" si="0"/>
        <v>0.12561468429587253</v>
      </c>
      <c r="I17" s="21">
        <f t="shared" si="0"/>
        <v>0.27623862700359297</v>
      </c>
      <c r="K17" s="15">
        <f>'Raw Plate Reader Measurements'!B14-'Raw Plate Reader Measurements'!$J14</f>
        <v>9</v>
      </c>
      <c r="L17" s="15">
        <f>'Raw Plate Reader Measurements'!C14-'Raw Plate Reader Measurements'!$J14</f>
        <v>199</v>
      </c>
      <c r="M17" s="15">
        <f>'Raw Plate Reader Measurements'!D14-'Raw Plate Reader Measurements'!$J14</f>
        <v>305</v>
      </c>
      <c r="N17" s="15">
        <f>'Raw Plate Reader Measurements'!E14-'Raw Plate Reader Measurements'!$J14</f>
        <v>381</v>
      </c>
      <c r="O17" s="15">
        <f>'Raw Plate Reader Measurements'!F14-'Raw Plate Reader Measurements'!$J14</f>
        <v>21</v>
      </c>
      <c r="P17" s="15">
        <f>'Raw Plate Reader Measurements'!G14-'Raw Plate Reader Measurements'!$J14</f>
        <v>1167</v>
      </c>
      <c r="Q17" s="15">
        <f>'Raw Plate Reader Measurements'!H14-'Raw Plate Reader Measurements'!$J14</f>
        <v>119</v>
      </c>
      <c r="R17" s="15">
        <f>'Raw Plate Reader Measurements'!I14-'Raw Plate Reader Measurements'!$J14</f>
        <v>216</v>
      </c>
      <c r="S17" s="24"/>
      <c r="T17" s="21">
        <f>'Raw Plate Reader Measurements'!M14-'Raw Plate Reader Measurements'!$U14</f>
        <v>4.7000000000000014E-2</v>
      </c>
      <c r="U17" s="21">
        <f>'Raw Plate Reader Measurements'!N14-'Raw Plate Reader Measurements'!$U14</f>
        <v>4.7000000000000014E-2</v>
      </c>
      <c r="V17" s="21">
        <f>'Raw Plate Reader Measurements'!O14-'Raw Plate Reader Measurements'!$U14</f>
        <v>4.8000000000000015E-2</v>
      </c>
      <c r="W17" s="21">
        <f>'Raw Plate Reader Measurements'!P14-'Raw Plate Reader Measurements'!$U14</f>
        <v>4.7000000000000014E-2</v>
      </c>
      <c r="X17" s="21">
        <f>'Raw Plate Reader Measurements'!Q14-'Raw Plate Reader Measurements'!$U14</f>
        <v>4.5000000000000012E-2</v>
      </c>
      <c r="Y17" s="21">
        <f>'Raw Plate Reader Measurements'!R14-'Raw Plate Reader Measurements'!$U14</f>
        <v>7.400000000000001E-2</v>
      </c>
      <c r="Z17" s="21">
        <f>'Raw Plate Reader Measurements'!S14-'Raw Plate Reader Measurements'!$U14</f>
        <v>6.3E-2</v>
      </c>
      <c r="AA17" s="21">
        <f>'Raw Plate Reader Measurements'!T14-'Raw Plate Reader Measurements'!$U14</f>
        <v>5.1999999999999991E-2</v>
      </c>
    </row>
    <row r="18" spans="1:27" x14ac:dyDescent="0.3">
      <c r="B18" s="23"/>
      <c r="C18" s="23"/>
      <c r="D18" s="23"/>
      <c r="E18" s="23"/>
      <c r="F18" s="23"/>
      <c r="G18" s="23"/>
      <c r="H18" s="23"/>
      <c r="I18" s="23"/>
      <c r="K18" s="24"/>
      <c r="L18" s="24"/>
      <c r="M18" s="24"/>
      <c r="N18" s="24"/>
      <c r="O18" s="24"/>
      <c r="P18" s="24"/>
      <c r="Q18" s="24"/>
      <c r="R18" s="24"/>
      <c r="S18" s="24"/>
      <c r="T18" s="23"/>
      <c r="U18" s="23"/>
      <c r="V18" s="23"/>
      <c r="W18" s="23"/>
      <c r="X18" s="23"/>
      <c r="Y18" s="23"/>
      <c r="Z18" s="23"/>
      <c r="AA18" s="23"/>
    </row>
    <row r="19" spans="1:27" x14ac:dyDescent="0.3">
      <c r="A19" s="16" t="s">
        <v>25</v>
      </c>
      <c r="B19" s="23" t="s">
        <v>47</v>
      </c>
      <c r="C19" s="23" t="s">
        <v>48</v>
      </c>
      <c r="D19" s="23" t="s">
        <v>40</v>
      </c>
      <c r="E19" s="23" t="s">
        <v>41</v>
      </c>
      <c r="F19" s="23" t="s">
        <v>42</v>
      </c>
      <c r="G19" s="23" t="s">
        <v>43</v>
      </c>
      <c r="H19" s="23" t="s">
        <v>44</v>
      </c>
      <c r="I19" s="23" t="s">
        <v>45</v>
      </c>
      <c r="K19" s="24" t="s">
        <v>47</v>
      </c>
      <c r="L19" s="24" t="s">
        <v>48</v>
      </c>
      <c r="M19" s="24" t="s">
        <v>40</v>
      </c>
      <c r="N19" s="24" t="s">
        <v>41</v>
      </c>
      <c r="O19" s="24" t="s">
        <v>42</v>
      </c>
      <c r="P19" s="24" t="s">
        <v>43</v>
      </c>
      <c r="Q19" s="24" t="s">
        <v>44</v>
      </c>
      <c r="R19" s="24" t="s">
        <v>45</v>
      </c>
      <c r="S19" s="24"/>
      <c r="T19" s="23" t="s">
        <v>47</v>
      </c>
      <c r="U19" s="23" t="s">
        <v>48</v>
      </c>
      <c r="V19" s="23" t="s">
        <v>40</v>
      </c>
      <c r="W19" s="23" t="s">
        <v>41</v>
      </c>
      <c r="X19" s="23" t="s">
        <v>42</v>
      </c>
      <c r="Y19" s="23" t="s">
        <v>43</v>
      </c>
      <c r="Z19" s="23" t="s">
        <v>44</v>
      </c>
      <c r="AA19" s="23" t="s">
        <v>45</v>
      </c>
    </row>
    <row r="20" spans="1:27" x14ac:dyDescent="0.3">
      <c r="A20" t="s">
        <v>31</v>
      </c>
      <c r="B20" s="21">
        <f t="shared" ref="B20:I27" si="1">K20/T20*$B$3/$B$2</f>
        <v>1.9388306614008793E-4</v>
      </c>
      <c r="C20" s="21">
        <f t="shared" si="1"/>
        <v>0.25009072053737547</v>
      </c>
      <c r="D20" s="21">
        <f t="shared" si="1"/>
        <v>0.17631284450572016</v>
      </c>
      <c r="E20" s="21">
        <f t="shared" si="1"/>
        <v>9.5697844133584356E-2</v>
      </c>
      <c r="F20" s="21">
        <f t="shared" si="1"/>
        <v>4.3043295589676473E-3</v>
      </c>
      <c r="G20" s="21">
        <f t="shared" si="1"/>
        <v>0.33228478987725729</v>
      </c>
      <c r="H20" s="21">
        <f t="shared" si="1"/>
        <v>2.1958171783129775E-2</v>
      </c>
      <c r="I20" s="21">
        <f t="shared" si="1"/>
        <v>0.13510384310955451</v>
      </c>
      <c r="K20" s="15">
        <f>'Raw Plate Reader Measurements'!B17-'Raw Plate Reader Measurements'!$J17</f>
        <v>1</v>
      </c>
      <c r="L20" s="15">
        <f>'Raw Plate Reader Measurements'!C17-'Raw Plate Reader Measurements'!$J17</f>
        <v>1147</v>
      </c>
      <c r="M20" s="15">
        <f>'Raw Plate Reader Measurements'!D17-'Raw Plate Reader Measurements'!$J17</f>
        <v>745</v>
      </c>
      <c r="N20" s="15">
        <f>'Raw Plate Reader Measurements'!E17-'Raw Plate Reader Measurements'!$J17</f>
        <v>413</v>
      </c>
      <c r="O20" s="15">
        <f>'Raw Plate Reader Measurements'!F17-'Raw Plate Reader Measurements'!$J17</f>
        <v>20</v>
      </c>
      <c r="P20" s="15">
        <f>'Raw Plate Reader Measurements'!G17-'Raw Plate Reader Measurements'!$J17</f>
        <v>1479</v>
      </c>
      <c r="Q20" s="15">
        <f>'Raw Plate Reader Measurements'!H17-'Raw Plate Reader Measurements'!$J17</f>
        <v>105</v>
      </c>
      <c r="R20" s="15">
        <f>'Raw Plate Reader Measurements'!I17-'Raw Plate Reader Measurements'!$J17</f>
        <v>579</v>
      </c>
      <c r="S20" s="24"/>
      <c r="T20" s="21">
        <f>'Raw Plate Reader Measurements'!M17-'Raw Plate Reader Measurements'!$U17</f>
        <v>0.34299999999999997</v>
      </c>
      <c r="U20" s="21">
        <f>'Raw Plate Reader Measurements'!N17-'Raw Plate Reader Measurements'!$U17</f>
        <v>0.30500000000000005</v>
      </c>
      <c r="V20" s="21">
        <f>'Raw Plate Reader Measurements'!O17-'Raw Plate Reader Measurements'!$U17</f>
        <v>0.28100000000000003</v>
      </c>
      <c r="W20" s="21">
        <f>'Raw Plate Reader Measurements'!P17-'Raw Plate Reader Measurements'!$U17</f>
        <v>0.28700000000000003</v>
      </c>
      <c r="X20" s="21">
        <f>'Raw Plate Reader Measurements'!Q17-'Raw Plate Reader Measurements'!$U17</f>
        <v>0.30900000000000005</v>
      </c>
      <c r="Y20" s="21">
        <f>'Raw Plate Reader Measurements'!R17-'Raw Plate Reader Measurements'!$U17</f>
        <v>0.29600000000000004</v>
      </c>
      <c r="Z20" s="21">
        <f>'Raw Plate Reader Measurements'!S17-'Raw Plate Reader Measurements'!$U17</f>
        <v>0.31799999999999995</v>
      </c>
      <c r="AA20" s="21">
        <f>'Raw Plate Reader Measurements'!T17-'Raw Plate Reader Measurements'!$U17</f>
        <v>0.28500000000000003</v>
      </c>
    </row>
    <row r="21" spans="1:27" x14ac:dyDescent="0.3">
      <c r="A21" t="s">
        <v>34</v>
      </c>
      <c r="B21" s="21">
        <f t="shared" si="1"/>
        <v>0</v>
      </c>
      <c r="C21" s="21">
        <f t="shared" si="1"/>
        <v>0.26054165783849781</v>
      </c>
      <c r="D21" s="21">
        <f t="shared" si="1"/>
        <v>0.18095261107327415</v>
      </c>
      <c r="E21" s="21">
        <f t="shared" si="1"/>
        <v>9.457535461234122E-2</v>
      </c>
      <c r="F21" s="21">
        <f t="shared" si="1"/>
        <v>2.5994224763276935E-3</v>
      </c>
      <c r="G21" s="21">
        <f t="shared" si="1"/>
        <v>0.33702900446716683</v>
      </c>
      <c r="H21" s="21">
        <f t="shared" si="1"/>
        <v>2.6337382845960461E-2</v>
      </c>
      <c r="I21" s="21">
        <f t="shared" si="1"/>
        <v>0.13890497512581124</v>
      </c>
      <c r="K21" s="15">
        <f>'Raw Plate Reader Measurements'!B18-'Raw Plate Reader Measurements'!$J18</f>
        <v>0</v>
      </c>
      <c r="L21" s="15">
        <f>'Raw Plate Reader Measurements'!C18-'Raw Plate Reader Measurements'!$J18</f>
        <v>1144</v>
      </c>
      <c r="M21" s="15">
        <f>'Raw Plate Reader Measurements'!D18-'Raw Plate Reader Measurements'!$J18</f>
        <v>751</v>
      </c>
      <c r="N21" s="15">
        <f>'Raw Plate Reader Measurements'!E18-'Raw Plate Reader Measurements'!$J18</f>
        <v>411</v>
      </c>
      <c r="O21" s="15">
        <f>'Raw Plate Reader Measurements'!F18-'Raw Plate Reader Measurements'!$J18</f>
        <v>12</v>
      </c>
      <c r="P21" s="15">
        <f>'Raw Plate Reader Measurements'!G18-'Raw Plate Reader Measurements'!$J18</f>
        <v>1566</v>
      </c>
      <c r="Q21" s="15">
        <f>'Raw Plate Reader Measurements'!H18-'Raw Plate Reader Measurements'!$J18</f>
        <v>120</v>
      </c>
      <c r="R21" s="15">
        <f>'Raw Plate Reader Measurements'!I18-'Raw Plate Reader Measurements'!$J18</f>
        <v>612</v>
      </c>
      <c r="S21" s="24"/>
      <c r="T21" s="21">
        <f>'Raw Plate Reader Measurements'!M18-'Raw Plate Reader Measurements'!$U18</f>
        <v>0.34400000000000003</v>
      </c>
      <c r="U21" s="21">
        <f>'Raw Plate Reader Measurements'!N18-'Raw Plate Reader Measurements'!$U18</f>
        <v>0.29200000000000004</v>
      </c>
      <c r="V21" s="21">
        <f>'Raw Plate Reader Measurements'!O18-'Raw Plate Reader Measurements'!$U18</f>
        <v>0.27600000000000002</v>
      </c>
      <c r="W21" s="21">
        <f>'Raw Plate Reader Measurements'!P18-'Raw Plate Reader Measurements'!$U18</f>
        <v>0.28900000000000003</v>
      </c>
      <c r="X21" s="21">
        <f>'Raw Plate Reader Measurements'!Q18-'Raw Plate Reader Measurements'!$U18</f>
        <v>0.307</v>
      </c>
      <c r="Y21" s="21">
        <f>'Raw Plate Reader Measurements'!R18-'Raw Plate Reader Measurements'!$U18</f>
        <v>0.309</v>
      </c>
      <c r="Z21" s="21">
        <f>'Raw Plate Reader Measurements'!S18-'Raw Plate Reader Measurements'!$U18</f>
        <v>0.30299999999999999</v>
      </c>
      <c r="AA21" s="21">
        <f>'Raw Plate Reader Measurements'!T18-'Raw Plate Reader Measurements'!$U18</f>
        <v>0.29300000000000004</v>
      </c>
    </row>
    <row r="22" spans="1:27" x14ac:dyDescent="0.3">
      <c r="A22" t="s">
        <v>33</v>
      </c>
      <c r="B22" s="21">
        <f t="shared" si="1"/>
        <v>1.5287791192195438E-3</v>
      </c>
      <c r="C22" s="21">
        <f t="shared" si="1"/>
        <v>0.25169424568594473</v>
      </c>
      <c r="D22" s="21">
        <f t="shared" si="1"/>
        <v>0.16005890079717044</v>
      </c>
      <c r="E22" s="21">
        <f t="shared" si="1"/>
        <v>8.4116976090986076E-2</v>
      </c>
      <c r="F22" s="21">
        <f t="shared" si="1"/>
        <v>4.0362419809452403E-3</v>
      </c>
      <c r="G22" s="21">
        <f t="shared" si="1"/>
        <v>0.32160063077197132</v>
      </c>
      <c r="H22" s="21">
        <f t="shared" si="1"/>
        <v>2.5504986868229468E-2</v>
      </c>
      <c r="I22" s="21">
        <f t="shared" si="1"/>
        <v>0.12919157302067069</v>
      </c>
      <c r="K22" s="15">
        <f>'Raw Plate Reader Measurements'!B19-'Raw Plate Reader Measurements'!$J19</f>
        <v>8</v>
      </c>
      <c r="L22" s="15">
        <f>'Raw Plate Reader Measurements'!C19-'Raw Plate Reader Measurements'!$J19</f>
        <v>1143</v>
      </c>
      <c r="M22" s="15">
        <f>'Raw Plate Reader Measurements'!D19-'Raw Plate Reader Measurements'!$J19</f>
        <v>775</v>
      </c>
      <c r="N22" s="15">
        <f>'Raw Plate Reader Measurements'!E19-'Raw Plate Reader Measurements'!$J19</f>
        <v>425</v>
      </c>
      <c r="O22" s="15">
        <f>'Raw Plate Reader Measurements'!F19-'Raw Plate Reader Measurements'!$J19</f>
        <v>21</v>
      </c>
      <c r="P22" s="15">
        <f>'Raw Plate Reader Measurements'!G19-'Raw Plate Reader Measurements'!$J19</f>
        <v>1533</v>
      </c>
      <c r="Q22" s="15">
        <f>'Raw Plate Reader Measurements'!H19-'Raw Plate Reader Measurements'!$J19</f>
        <v>135</v>
      </c>
      <c r="R22" s="15">
        <f>'Raw Plate Reader Measurements'!I19-'Raw Plate Reader Measurements'!$J19</f>
        <v>610</v>
      </c>
      <c r="S22" s="24"/>
      <c r="T22" s="21">
        <f>'Raw Plate Reader Measurements'!M19-'Raw Plate Reader Measurements'!$U19</f>
        <v>0.34799999999999998</v>
      </c>
      <c r="U22" s="21">
        <f>'Raw Plate Reader Measurements'!N19-'Raw Plate Reader Measurements'!$U19</f>
        <v>0.30200000000000005</v>
      </c>
      <c r="V22" s="21">
        <f>'Raw Plate Reader Measurements'!O19-'Raw Plate Reader Measurements'!$U19</f>
        <v>0.32199999999999995</v>
      </c>
      <c r="W22" s="21">
        <f>'Raw Plate Reader Measurements'!P19-'Raw Plate Reader Measurements'!$U19</f>
        <v>0.33599999999999997</v>
      </c>
      <c r="X22" s="21">
        <f>'Raw Plate Reader Measurements'!Q19-'Raw Plate Reader Measurements'!$U19</f>
        <v>0.34599999999999997</v>
      </c>
      <c r="Y22" s="21">
        <f>'Raw Plate Reader Measurements'!R19-'Raw Plate Reader Measurements'!$U19</f>
        <v>0.31699999999999995</v>
      </c>
      <c r="Z22" s="21">
        <f>'Raw Plate Reader Measurements'!S19-'Raw Plate Reader Measurements'!$U19</f>
        <v>0.35199999999999998</v>
      </c>
      <c r="AA22" s="21">
        <f>'Raw Plate Reader Measurements'!T19-'Raw Plate Reader Measurements'!$U19</f>
        <v>0.31399999999999995</v>
      </c>
    </row>
    <row r="23" spans="1:27" x14ac:dyDescent="0.3">
      <c r="A23" t="s">
        <v>32</v>
      </c>
      <c r="B23" s="21">
        <f t="shared" si="1"/>
        <v>1.3813449311642465E-3</v>
      </c>
      <c r="C23" s="21">
        <f t="shared" si="1"/>
        <v>0.25788193367645174</v>
      </c>
      <c r="D23" s="21">
        <f t="shared" si="1"/>
        <v>0.18060045501362115</v>
      </c>
      <c r="E23" s="21">
        <f t="shared" si="1"/>
        <v>8.9440835337250987E-2</v>
      </c>
      <c r="F23" s="21">
        <f t="shared" si="1"/>
        <v>6.343257360823246E-3</v>
      </c>
      <c r="G23" s="21">
        <f t="shared" si="1"/>
        <v>0.35252905904162224</v>
      </c>
      <c r="H23" s="21">
        <f t="shared" si="1"/>
        <v>2.7692277085072558E-2</v>
      </c>
      <c r="I23" s="21">
        <f t="shared" si="1"/>
        <v>0.13150212775338305</v>
      </c>
      <c r="K23" s="15">
        <f>'Raw Plate Reader Measurements'!B20-'Raw Plate Reader Measurements'!$J20</f>
        <v>7</v>
      </c>
      <c r="L23" s="15">
        <f>'Raw Plate Reader Measurements'!C20-'Raw Plate Reader Measurements'!$J20</f>
        <v>1206</v>
      </c>
      <c r="M23" s="15">
        <f>'Raw Plate Reader Measurements'!D20-'Raw Plate Reader Measurements'!$J20</f>
        <v>812</v>
      </c>
      <c r="N23" s="15">
        <f>'Raw Plate Reader Measurements'!E20-'Raw Plate Reader Measurements'!$J20</f>
        <v>425</v>
      </c>
      <c r="O23" s="15">
        <f>'Raw Plate Reader Measurements'!F20-'Raw Plate Reader Measurements'!$J20</f>
        <v>31</v>
      </c>
      <c r="P23" s="15">
        <f>'Raw Plate Reader Measurements'!G20-'Raw Plate Reader Measurements'!$J20</f>
        <v>1532</v>
      </c>
      <c r="Q23" s="15">
        <f>'Raw Plate Reader Measurements'!H20-'Raw Plate Reader Measurements'!$J20</f>
        <v>137</v>
      </c>
      <c r="R23" s="15">
        <f>'Raw Plate Reader Measurements'!I20-'Raw Plate Reader Measurements'!$J20</f>
        <v>613</v>
      </c>
      <c r="S23" s="24"/>
      <c r="T23" s="21">
        <f>'Raw Plate Reader Measurements'!M20-'Raw Plate Reader Measurements'!$U20</f>
        <v>0.33700000000000002</v>
      </c>
      <c r="U23" s="21">
        <f>'Raw Plate Reader Measurements'!N20-'Raw Plate Reader Measurements'!$U20</f>
        <v>0.311</v>
      </c>
      <c r="V23" s="21">
        <f>'Raw Plate Reader Measurements'!O20-'Raw Plate Reader Measurements'!$U20</f>
        <v>0.29899999999999999</v>
      </c>
      <c r="W23" s="21">
        <f>'Raw Plate Reader Measurements'!P20-'Raw Plate Reader Measurements'!$U20</f>
        <v>0.316</v>
      </c>
      <c r="X23" s="21">
        <f>'Raw Plate Reader Measurements'!Q20-'Raw Plate Reader Measurements'!$U20</f>
        <v>0.32500000000000001</v>
      </c>
      <c r="Y23" s="21">
        <f>'Raw Plate Reader Measurements'!R20-'Raw Plate Reader Measurements'!$U20</f>
        <v>0.28900000000000003</v>
      </c>
      <c r="Z23" s="21">
        <f>'Raw Plate Reader Measurements'!S20-'Raw Plate Reader Measurements'!$U20</f>
        <v>0.32900000000000001</v>
      </c>
      <c r="AA23" s="21">
        <f>'Raw Plate Reader Measurements'!T20-'Raw Plate Reader Measurements'!$U20</f>
        <v>0.31</v>
      </c>
    </row>
    <row r="24" spans="1:27" x14ac:dyDescent="0.3">
      <c r="A24" t="s">
        <v>36</v>
      </c>
      <c r="B24" s="21">
        <f t="shared" si="1"/>
        <v>1.1348445680213336E-3</v>
      </c>
      <c r="C24" s="21">
        <f t="shared" si="1"/>
        <v>0.25057368061911051</v>
      </c>
      <c r="D24" s="21">
        <f t="shared" si="1"/>
        <v>0.24446849251390101</v>
      </c>
      <c r="E24" s="21">
        <f t="shared" si="1"/>
        <v>0.13039120905586263</v>
      </c>
      <c r="F24" s="21">
        <f t="shared" si="1"/>
        <v>4.3183046549383217E-3</v>
      </c>
      <c r="G24" s="21">
        <f t="shared" si="1"/>
        <v>0.34427024313357152</v>
      </c>
      <c r="H24" s="21">
        <f t="shared" si="1"/>
        <v>1.6778938825403423E-2</v>
      </c>
      <c r="I24" s="21">
        <f t="shared" si="1"/>
        <v>0.15137318701964561</v>
      </c>
      <c r="K24" s="15">
        <f>'Raw Plate Reader Measurements'!B21-'Raw Plate Reader Measurements'!$J21</f>
        <v>5</v>
      </c>
      <c r="L24" s="15">
        <f>'Raw Plate Reader Measurements'!C21-'Raw Plate Reader Measurements'!$J21</f>
        <v>1104</v>
      </c>
      <c r="M24" s="15">
        <f>'Raw Plate Reader Measurements'!D21-'Raw Plate Reader Measurements'!$J21</f>
        <v>908</v>
      </c>
      <c r="N24" s="15">
        <f>'Raw Plate Reader Measurements'!E21-'Raw Plate Reader Measurements'!$J21</f>
        <v>549</v>
      </c>
      <c r="O24" s="15">
        <f>'Raw Plate Reader Measurements'!F21-'Raw Plate Reader Measurements'!$J21</f>
        <v>20</v>
      </c>
      <c r="P24" s="15">
        <f>'Raw Plate Reader Measurements'!G21-'Raw Plate Reader Measurements'!$J21</f>
        <v>1610</v>
      </c>
      <c r="Q24" s="15">
        <f>'Raw Plate Reader Measurements'!H21-'Raw Plate Reader Measurements'!$J21</f>
        <v>82</v>
      </c>
      <c r="R24" s="15">
        <f>'Raw Plate Reader Measurements'!I21-'Raw Plate Reader Measurements'!$J21</f>
        <v>651</v>
      </c>
      <c r="S24" s="24"/>
      <c r="T24" s="21">
        <f>'Raw Plate Reader Measurements'!M21-'Raw Plate Reader Measurements'!$U21</f>
        <v>0.29299999999999998</v>
      </c>
      <c r="U24" s="21">
        <f>'Raw Plate Reader Measurements'!N21-'Raw Plate Reader Measurements'!$U21</f>
        <v>0.29299999999999998</v>
      </c>
      <c r="V24" s="21">
        <f>'Raw Plate Reader Measurements'!O21-'Raw Plate Reader Measurements'!$U21</f>
        <v>0.247</v>
      </c>
      <c r="W24" s="21">
        <f>'Raw Plate Reader Measurements'!P21-'Raw Plate Reader Measurements'!$U21</f>
        <v>0.28000000000000003</v>
      </c>
      <c r="X24" s="21">
        <f>'Raw Plate Reader Measurements'!Q21-'Raw Plate Reader Measurements'!$U21</f>
        <v>0.308</v>
      </c>
      <c r="Y24" s="21">
        <f>'Raw Plate Reader Measurements'!R21-'Raw Plate Reader Measurements'!$U21</f>
        <v>0.311</v>
      </c>
      <c r="Z24" s="21">
        <f>'Raw Plate Reader Measurements'!S21-'Raw Plate Reader Measurements'!$U21</f>
        <v>0.32500000000000001</v>
      </c>
      <c r="AA24" s="21">
        <f>'Raw Plate Reader Measurements'!T21-'Raw Plate Reader Measurements'!$U21</f>
        <v>0.28600000000000003</v>
      </c>
    </row>
    <row r="25" spans="1:27" x14ac:dyDescent="0.3">
      <c r="A25" t="s">
        <v>37</v>
      </c>
      <c r="B25" s="21">
        <f t="shared" si="1"/>
        <v>3.022813258456825E-3</v>
      </c>
      <c r="C25" s="21">
        <f t="shared" si="1"/>
        <v>0.25772281929509677</v>
      </c>
      <c r="D25" s="21">
        <f t="shared" si="1"/>
        <v>0.24700702626247203</v>
      </c>
      <c r="E25" s="21">
        <f t="shared" si="1"/>
        <v>0.13394707261587407</v>
      </c>
      <c r="F25" s="21">
        <f t="shared" si="1"/>
        <v>5.7921002436237233E-3</v>
      </c>
      <c r="G25" s="21">
        <f t="shared" si="1"/>
        <v>0.34462002656477109</v>
      </c>
      <c r="H25" s="21">
        <f t="shared" si="1"/>
        <v>1.7680261233753516E-2</v>
      </c>
      <c r="I25" s="21">
        <f t="shared" si="1"/>
        <v>0.13575829959578287</v>
      </c>
      <c r="K25" s="15">
        <f>'Raw Plate Reader Measurements'!B22-'Raw Plate Reader Measurements'!$J22</f>
        <v>14</v>
      </c>
      <c r="L25" s="15">
        <f>'Raw Plate Reader Measurements'!C22-'Raw Plate Reader Measurements'!$J22</f>
        <v>1151</v>
      </c>
      <c r="M25" s="15">
        <f>'Raw Plate Reader Measurements'!D22-'Raw Plate Reader Measurements'!$J22</f>
        <v>884</v>
      </c>
      <c r="N25" s="15">
        <f>'Raw Plate Reader Measurements'!E22-'Raw Plate Reader Measurements'!$J22</f>
        <v>568</v>
      </c>
      <c r="O25" s="15">
        <f>'Raw Plate Reader Measurements'!F22-'Raw Plate Reader Measurements'!$J22</f>
        <v>27</v>
      </c>
      <c r="P25" s="15">
        <f>'Raw Plate Reader Measurements'!G22-'Raw Plate Reader Measurements'!$J22</f>
        <v>1622</v>
      </c>
      <c r="Q25" s="15">
        <f>'Raw Plate Reader Measurements'!H22-'Raw Plate Reader Measurements'!$J22</f>
        <v>88</v>
      </c>
      <c r="R25" s="15">
        <f>'Raw Plate Reader Measurements'!I22-'Raw Plate Reader Measurements'!$J22</f>
        <v>690</v>
      </c>
      <c r="S25" s="24"/>
      <c r="T25" s="21">
        <f>'Raw Plate Reader Measurements'!M22-'Raw Plate Reader Measurements'!$U22</f>
        <v>0.308</v>
      </c>
      <c r="U25" s="21">
        <f>'Raw Plate Reader Measurements'!N22-'Raw Plate Reader Measurements'!$U22</f>
        <v>0.29699999999999999</v>
      </c>
      <c r="V25" s="21">
        <f>'Raw Plate Reader Measurements'!O22-'Raw Plate Reader Measurements'!$U22</f>
        <v>0.23799999999999999</v>
      </c>
      <c r="W25" s="21">
        <f>'Raw Plate Reader Measurements'!P22-'Raw Plate Reader Measurements'!$U22</f>
        <v>0.28200000000000003</v>
      </c>
      <c r="X25" s="21">
        <f>'Raw Plate Reader Measurements'!Q22-'Raw Plate Reader Measurements'!$U22</f>
        <v>0.31</v>
      </c>
      <c r="Y25" s="21">
        <f>'Raw Plate Reader Measurements'!R22-'Raw Plate Reader Measurements'!$U22</f>
        <v>0.313</v>
      </c>
      <c r="Z25" s="21">
        <f>'Raw Plate Reader Measurements'!S22-'Raw Plate Reader Measurements'!$U22</f>
        <v>0.33100000000000002</v>
      </c>
      <c r="AA25" s="21">
        <f>'Raw Plate Reader Measurements'!T22-'Raw Plate Reader Measurements'!$U22</f>
        <v>0.33800000000000002</v>
      </c>
    </row>
    <row r="26" spans="1:27" x14ac:dyDescent="0.3">
      <c r="A26" t="s">
        <v>38</v>
      </c>
      <c r="B26" s="21">
        <f t="shared" si="1"/>
        <v>1.785285682846984E-3</v>
      </c>
      <c r="C26" s="21">
        <f t="shared" si="1"/>
        <v>0.25120406345792234</v>
      </c>
      <c r="D26" s="21">
        <f t="shared" si="1"/>
        <v>0.25027890356534233</v>
      </c>
      <c r="E26" s="21">
        <f t="shared" si="1"/>
        <v>0.12763696404305064</v>
      </c>
      <c r="F26" s="21">
        <f t="shared" si="1"/>
        <v>5.6597354626425666E-3</v>
      </c>
      <c r="G26" s="21">
        <f t="shared" si="1"/>
        <v>0.35512010160350782</v>
      </c>
      <c r="H26" s="21">
        <f t="shared" si="1"/>
        <v>1.8629194413681806E-2</v>
      </c>
      <c r="I26" s="21">
        <f t="shared" si="1"/>
        <v>0.14882738460929551</v>
      </c>
      <c r="K26" s="15">
        <f>'Raw Plate Reader Measurements'!B23-'Raw Plate Reader Measurements'!$J23</f>
        <v>8</v>
      </c>
      <c r="L26" s="15">
        <f>'Raw Plate Reader Measurements'!C23-'Raw Plate Reader Measurements'!$J23</f>
        <v>1103</v>
      </c>
      <c r="M26" s="15">
        <f>'Raw Plate Reader Measurements'!D23-'Raw Plate Reader Measurements'!$J23</f>
        <v>907</v>
      </c>
      <c r="N26" s="15">
        <f>'Raw Plate Reader Measurements'!E23-'Raw Plate Reader Measurements'!$J23</f>
        <v>547</v>
      </c>
      <c r="O26" s="15">
        <f>'Raw Plate Reader Measurements'!F23-'Raw Plate Reader Measurements'!$J23</f>
        <v>28</v>
      </c>
      <c r="P26" s="15">
        <f>'Raw Plate Reader Measurements'!G23-'Raw Plate Reader Measurements'!$J23</f>
        <v>1602</v>
      </c>
      <c r="Q26" s="15">
        <f>'Raw Plate Reader Measurements'!H23-'Raw Plate Reader Measurements'!$J23</f>
        <v>86</v>
      </c>
      <c r="R26" s="15">
        <f>'Raw Plate Reader Measurements'!I23-'Raw Plate Reader Measurements'!$J23</f>
        <v>696</v>
      </c>
      <c r="S26" s="24"/>
      <c r="T26" s="21">
        <f>'Raw Plate Reader Measurements'!M23-'Raw Plate Reader Measurements'!$U23</f>
        <v>0.29799999999999999</v>
      </c>
      <c r="U26" s="21">
        <f>'Raw Plate Reader Measurements'!N23-'Raw Plate Reader Measurements'!$U23</f>
        <v>0.29199999999999998</v>
      </c>
      <c r="V26" s="21">
        <f>'Raw Plate Reader Measurements'!O23-'Raw Plate Reader Measurements'!$U23</f>
        <v>0.24099999999999999</v>
      </c>
      <c r="W26" s="21">
        <f>'Raw Plate Reader Measurements'!P23-'Raw Plate Reader Measurements'!$U23</f>
        <v>0.28500000000000003</v>
      </c>
      <c r="X26" s="21">
        <f>'Raw Plate Reader Measurements'!Q23-'Raw Plate Reader Measurements'!$U23</f>
        <v>0.32900000000000001</v>
      </c>
      <c r="Y26" s="21">
        <f>'Raw Plate Reader Measurements'!R23-'Raw Plate Reader Measurements'!$U23</f>
        <v>0.3</v>
      </c>
      <c r="Z26" s="21">
        <f>'Raw Plate Reader Measurements'!S23-'Raw Plate Reader Measurements'!$U23</f>
        <v>0.307</v>
      </c>
      <c r="AA26" s="21">
        <f>'Raw Plate Reader Measurements'!T23-'Raw Plate Reader Measurements'!$U23</f>
        <v>0.311</v>
      </c>
    </row>
    <row r="27" spans="1:27" x14ac:dyDescent="0.3">
      <c r="A27" t="s">
        <v>39</v>
      </c>
      <c r="B27" s="21">
        <f t="shared" si="1"/>
        <v>2.1044902432294357E-4</v>
      </c>
      <c r="C27" s="21">
        <f t="shared" si="1"/>
        <v>0.24384026951551729</v>
      </c>
      <c r="D27" s="21">
        <f t="shared" si="1"/>
        <v>0.23846075805416309</v>
      </c>
      <c r="E27" s="21">
        <f t="shared" si="1"/>
        <v>0.12961349085477228</v>
      </c>
      <c r="F27" s="21">
        <f t="shared" si="1"/>
        <v>5.0032771174457809E-3</v>
      </c>
      <c r="G27" s="21">
        <f t="shared" si="1"/>
        <v>0.33501109698897374</v>
      </c>
      <c r="H27" s="21">
        <f t="shared" si="1"/>
        <v>1.4052483064611789E-2</v>
      </c>
      <c r="I27" s="21">
        <f t="shared" si="1"/>
        <v>0.13747791675770615</v>
      </c>
      <c r="K27" s="15">
        <f>'Raw Plate Reader Measurements'!B24-'Raw Plate Reader Measurements'!$J24</f>
        <v>1</v>
      </c>
      <c r="L27" s="15">
        <f>'Raw Plate Reader Measurements'!C24-'Raw Plate Reader Measurements'!$J24</f>
        <v>1155</v>
      </c>
      <c r="M27" s="15">
        <f>'Raw Plate Reader Measurements'!D24-'Raw Plate Reader Measurements'!$J24</f>
        <v>857</v>
      </c>
      <c r="N27" s="15">
        <f>'Raw Plate Reader Measurements'!E24-'Raw Plate Reader Measurements'!$J24</f>
        <v>497</v>
      </c>
      <c r="O27" s="15">
        <f>'Raw Plate Reader Measurements'!F24-'Raw Plate Reader Measurements'!$J24</f>
        <v>24</v>
      </c>
      <c r="P27" s="15">
        <f>'Raw Plate Reader Measurements'!G24-'Raw Plate Reader Measurements'!$J24</f>
        <v>1607</v>
      </c>
      <c r="Q27" s="15">
        <f>'Raw Plate Reader Measurements'!H24-'Raw Plate Reader Measurements'!$J24</f>
        <v>71</v>
      </c>
      <c r="R27" s="15">
        <f>'Raw Plate Reader Measurements'!I24-'Raw Plate Reader Measurements'!$J24</f>
        <v>676</v>
      </c>
      <c r="S27" s="24"/>
      <c r="T27" s="21">
        <f>'Raw Plate Reader Measurements'!M24-'Raw Plate Reader Measurements'!$U24</f>
        <v>0.31599999999999995</v>
      </c>
      <c r="U27" s="21">
        <f>'Raw Plate Reader Measurements'!N24-'Raw Plate Reader Measurements'!$U24</f>
        <v>0.31499999999999995</v>
      </c>
      <c r="V27" s="21">
        <f>'Raw Plate Reader Measurements'!O24-'Raw Plate Reader Measurements'!$U24</f>
        <v>0.23900000000000002</v>
      </c>
      <c r="W27" s="21">
        <f>'Raw Plate Reader Measurements'!P24-'Raw Plate Reader Measurements'!$U24</f>
        <v>0.255</v>
      </c>
      <c r="X27" s="21">
        <f>'Raw Plate Reader Measurements'!Q24-'Raw Plate Reader Measurements'!$U24</f>
        <v>0.31899999999999995</v>
      </c>
      <c r="Y27" s="21">
        <f>'Raw Plate Reader Measurements'!R24-'Raw Plate Reader Measurements'!$U24</f>
        <v>0.31899999999999995</v>
      </c>
      <c r="Z27" s="21">
        <f>'Raw Plate Reader Measurements'!S24-'Raw Plate Reader Measurements'!$U24</f>
        <v>0.33599999999999997</v>
      </c>
      <c r="AA27" s="21">
        <f>'Raw Plate Reader Measurements'!T24-'Raw Plate Reader Measurements'!$U24</f>
        <v>0.32699999999999996</v>
      </c>
    </row>
    <row r="29" spans="1:27" x14ac:dyDescent="0.3">
      <c r="B29" s="23"/>
      <c r="C29" s="23"/>
      <c r="D29" s="23"/>
      <c r="E29" s="23"/>
      <c r="F29" s="23"/>
      <c r="G29" s="23"/>
      <c r="H29" s="23"/>
      <c r="I29" s="23"/>
    </row>
    <row r="30" spans="1:27" x14ac:dyDescent="0.3">
      <c r="B30" s="23"/>
      <c r="C30" s="23"/>
      <c r="D30" s="23"/>
      <c r="E30" s="23"/>
      <c r="F30" s="23"/>
      <c r="G30" s="23"/>
      <c r="H30" s="23"/>
      <c r="I30" s="23"/>
    </row>
    <row r="31" spans="1:27" x14ac:dyDescent="0.3">
      <c r="B31" s="23"/>
      <c r="C31" s="23"/>
      <c r="D31" s="23"/>
      <c r="E31" s="23"/>
      <c r="F31" s="23"/>
      <c r="G31" s="23"/>
      <c r="H31" s="23"/>
      <c r="I31" s="2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workbookViewId="0">
      <selection activeCell="L5" sqref="L5"/>
    </sheetView>
  </sheetViews>
  <sheetFormatPr baseColWidth="10" defaultRowHeight="14.4" x14ac:dyDescent="0.3"/>
  <cols>
    <col min="1" max="1" width="21.44140625" customWidth="1"/>
    <col min="2" max="9" width="9.77734375" customWidth="1"/>
    <col min="10" max="10" width="6.109375" customWidth="1"/>
    <col min="11" max="18" width="9.77734375" customWidth="1"/>
    <col min="19" max="19" width="6.109375" customWidth="1"/>
    <col min="20" max="21" width="9.77734375" customWidth="1"/>
    <col min="22" max="37" width="9.6640625" customWidth="1"/>
    <col min="39" max="44" width="10.77734375" customWidth="1"/>
  </cols>
  <sheetData>
    <row r="1" spans="1:28" ht="18" x14ac:dyDescent="0.35">
      <c r="A1" s="11" t="s">
        <v>20</v>
      </c>
      <c r="B1" s="6" t="s">
        <v>132</v>
      </c>
      <c r="F1" s="10" t="s">
        <v>51</v>
      </c>
      <c r="I1" s="10"/>
    </row>
    <row r="2" spans="1:28" x14ac:dyDescent="0.3">
      <c r="A2" t="s">
        <v>130</v>
      </c>
      <c r="B2" s="14">
        <f>'Particle standard curve'!C30</f>
        <v>250438867.52214354</v>
      </c>
      <c r="F2" s="10" t="s">
        <v>162</v>
      </c>
      <c r="I2" s="10"/>
    </row>
    <row r="3" spans="1:28" x14ac:dyDescent="0.3">
      <c r="A3" s="9" t="s">
        <v>140</v>
      </c>
      <c r="B3" s="14">
        <f>'Fluorescein standard curve'!C31</f>
        <v>2059630775.2282228</v>
      </c>
      <c r="I3" s="10"/>
    </row>
    <row r="4" spans="1:28" x14ac:dyDescent="0.3">
      <c r="I4" s="10"/>
    </row>
    <row r="7" spans="1:28" ht="18" x14ac:dyDescent="0.35">
      <c r="A7" s="12" t="s">
        <v>21</v>
      </c>
    </row>
    <row r="8" spans="1:28" ht="15.6" x14ac:dyDescent="0.3">
      <c r="A8" s="19" t="s">
        <v>139</v>
      </c>
      <c r="K8" s="19" t="s">
        <v>138</v>
      </c>
      <c r="T8" s="16" t="s">
        <v>137</v>
      </c>
    </row>
    <row r="9" spans="1:28" s="8" customFormat="1" x14ac:dyDescent="0.3">
      <c r="A9" s="16" t="s">
        <v>24</v>
      </c>
      <c r="B9" t="s">
        <v>47</v>
      </c>
      <c r="C9" t="s">
        <v>48</v>
      </c>
      <c r="D9" t="s">
        <v>40</v>
      </c>
      <c r="E9" t="s">
        <v>41</v>
      </c>
      <c r="F9" t="s">
        <v>42</v>
      </c>
      <c r="G9" t="s">
        <v>43</v>
      </c>
      <c r="H9" t="s">
        <v>44</v>
      </c>
      <c r="I9" t="s">
        <v>45</v>
      </c>
      <c r="J9"/>
      <c r="K9" t="s">
        <v>47</v>
      </c>
      <c r="L9" t="s">
        <v>48</v>
      </c>
      <c r="M9" t="s">
        <v>40</v>
      </c>
      <c r="N9" t="s">
        <v>41</v>
      </c>
      <c r="O9" t="s">
        <v>42</v>
      </c>
      <c r="P9" t="s">
        <v>43</v>
      </c>
      <c r="Q9" t="s">
        <v>44</v>
      </c>
      <c r="R9" t="s">
        <v>45</v>
      </c>
      <c r="S9"/>
      <c r="T9" t="s">
        <v>47</v>
      </c>
      <c r="U9" t="s">
        <v>48</v>
      </c>
      <c r="V9" t="s">
        <v>40</v>
      </c>
      <c r="W9" t="s">
        <v>41</v>
      </c>
      <c r="X9" t="s">
        <v>42</v>
      </c>
      <c r="Y9" t="s">
        <v>43</v>
      </c>
      <c r="Z9" t="s">
        <v>44</v>
      </c>
      <c r="AA9" t="s">
        <v>45</v>
      </c>
      <c r="AB9"/>
    </row>
    <row r="10" spans="1:28" x14ac:dyDescent="0.3">
      <c r="A10" t="s">
        <v>31</v>
      </c>
      <c r="B10" s="14">
        <f t="shared" ref="B10:I17" si="0">K10/T10*$B$3/$B$2</f>
        <v>1012.19519556889</v>
      </c>
      <c r="C10" s="14">
        <f t="shared" si="0"/>
        <v>34429.648018768079</v>
      </c>
      <c r="D10" s="14">
        <f t="shared" si="0"/>
        <v>30666.0832555829</v>
      </c>
      <c r="E10" s="14">
        <f t="shared" si="0"/>
        <v>49762.689646559527</v>
      </c>
      <c r="F10" s="14">
        <f t="shared" si="0"/>
        <v>2103.8359442783608</v>
      </c>
      <c r="G10" s="14">
        <f t="shared" si="0"/>
        <v>118139.64757805546</v>
      </c>
      <c r="H10" s="14">
        <f t="shared" si="0"/>
        <v>21034.681407915996</v>
      </c>
      <c r="I10" s="14">
        <f t="shared" si="0"/>
        <v>29606.709470390026</v>
      </c>
      <c r="K10" s="15">
        <f>'Raw Plate Reader Measurements'!B7-'Raw Plate Reader Measurements'!$J7</f>
        <v>8</v>
      </c>
      <c r="L10" s="15">
        <f>'Raw Plate Reader Measurements'!C7-'Raw Plate Reader Measurements'!$J7</f>
        <v>247</v>
      </c>
      <c r="M10" s="15">
        <f>'Raw Plate Reader Measurements'!D7-'Raw Plate Reader Measurements'!$J7</f>
        <v>220</v>
      </c>
      <c r="N10" s="15">
        <f>'Raw Plate Reader Measurements'!E7-'Raw Plate Reader Measurements'!$J7</f>
        <v>357</v>
      </c>
      <c r="O10" s="15">
        <f>'Raw Plate Reader Measurements'!F7-'Raw Plate Reader Measurements'!$J7</f>
        <v>11</v>
      </c>
      <c r="P10" s="15">
        <f>'Raw Plate Reader Measurements'!G7-'Raw Plate Reader Measurements'!$J7</f>
        <v>905</v>
      </c>
      <c r="Q10" s="15">
        <f>'Raw Plate Reader Measurements'!H7-'Raw Plate Reader Measurements'!$J7</f>
        <v>133</v>
      </c>
      <c r="R10" s="15">
        <f>'Raw Plate Reader Measurements'!I7-'Raw Plate Reader Measurements'!$J7</f>
        <v>162</v>
      </c>
      <c r="S10" s="24"/>
      <c r="T10" s="21">
        <f>'Raw Plate Reader Measurements'!M7-'Raw Plate Reader Measurements'!$U7</f>
        <v>6.5000000000000002E-2</v>
      </c>
      <c r="U10" s="21">
        <f>'Raw Plate Reader Measurements'!N7-'Raw Plate Reader Measurements'!$U7</f>
        <v>5.8999999999999997E-2</v>
      </c>
      <c r="V10" s="21">
        <f>'Raw Plate Reader Measurements'!O7-'Raw Plate Reader Measurements'!$U7</f>
        <v>5.8999999999999997E-2</v>
      </c>
      <c r="W10" s="21">
        <f>'Raw Plate Reader Measurements'!P7-'Raw Plate Reader Measurements'!$U7</f>
        <v>5.8999999999999997E-2</v>
      </c>
      <c r="X10" s="21">
        <f>'Raw Plate Reader Measurements'!Q7-'Raw Plate Reader Measurements'!$U7</f>
        <v>4.300000000000001E-2</v>
      </c>
      <c r="Y10" s="21">
        <f>'Raw Plate Reader Measurements'!R7-'Raw Plate Reader Measurements'!$U7</f>
        <v>6.3E-2</v>
      </c>
      <c r="Z10" s="21">
        <f>'Raw Plate Reader Measurements'!S7-'Raw Plate Reader Measurements'!$U7</f>
        <v>5.1999999999999991E-2</v>
      </c>
      <c r="AA10" s="21">
        <f>'Raw Plate Reader Measurements'!T7-'Raw Plate Reader Measurements'!$U7</f>
        <v>4.5000000000000012E-2</v>
      </c>
    </row>
    <row r="11" spans="1:28" x14ac:dyDescent="0.3">
      <c r="A11" t="s">
        <v>34</v>
      </c>
      <c r="B11" s="14">
        <f t="shared" si="0"/>
        <v>1587.1043088415711</v>
      </c>
      <c r="C11" s="14">
        <f t="shared" si="0"/>
        <v>33131.31774067456</v>
      </c>
      <c r="D11" s="14">
        <f t="shared" si="0"/>
        <v>24101.140811158552</v>
      </c>
      <c r="E11" s="14">
        <f t="shared" si="0"/>
        <v>40618.961163644868</v>
      </c>
      <c r="F11" s="14">
        <f t="shared" si="0"/>
        <v>1697.0336116184762</v>
      </c>
      <c r="G11" s="14">
        <f t="shared" si="0"/>
        <v>79990.057165615173</v>
      </c>
      <c r="H11" s="14">
        <f t="shared" si="0"/>
        <v>11286.245631443009</v>
      </c>
      <c r="I11" s="14">
        <f t="shared" si="0"/>
        <v>19032.884659536448</v>
      </c>
      <c r="K11" s="15">
        <f>'Raw Plate Reader Measurements'!B8-'Raw Plate Reader Measurements'!$J8</f>
        <v>11</v>
      </c>
      <c r="L11" s="15">
        <f>'Raw Plate Reader Measurements'!C8-'Raw Plate Reader Measurements'!$J8</f>
        <v>282</v>
      </c>
      <c r="M11" s="15">
        <f>'Raw Plate Reader Measurements'!D8-'Raw Plate Reader Measurements'!$J8</f>
        <v>211</v>
      </c>
      <c r="N11" s="15">
        <f>'Raw Plate Reader Measurements'!E8-'Raw Plate Reader Measurements'!$J8</f>
        <v>405</v>
      </c>
      <c r="O11" s="15">
        <f>'Raw Plate Reader Measurements'!F8-'Raw Plate Reader Measurements'!$J8</f>
        <v>13</v>
      </c>
      <c r="P11" s="15">
        <f>'Raw Plate Reader Measurements'!G8-'Raw Plate Reader Measurements'!$J8</f>
        <v>924</v>
      </c>
      <c r="Q11" s="15">
        <f>'Raw Plate Reader Measurements'!H8-'Raw Plate Reader Measurements'!$J8</f>
        <v>129</v>
      </c>
      <c r="R11" s="15">
        <f>'Raw Plate Reader Measurements'!I8-'Raw Plate Reader Measurements'!$J8</f>
        <v>162</v>
      </c>
      <c r="S11" s="24"/>
      <c r="T11" s="21">
        <f>'Raw Plate Reader Measurements'!M8-'Raw Plate Reader Measurements'!$U8</f>
        <v>5.6999999999999995E-2</v>
      </c>
      <c r="U11" s="21">
        <f>'Raw Plate Reader Measurements'!N8-'Raw Plate Reader Measurements'!$U8</f>
        <v>7.0000000000000007E-2</v>
      </c>
      <c r="V11" s="21">
        <f>'Raw Plate Reader Measurements'!O8-'Raw Plate Reader Measurements'!$U8</f>
        <v>7.2000000000000008E-2</v>
      </c>
      <c r="W11" s="21">
        <f>'Raw Plate Reader Measurements'!P8-'Raw Plate Reader Measurements'!$U8</f>
        <v>8.199999999999999E-2</v>
      </c>
      <c r="X11" s="21">
        <f>'Raw Plate Reader Measurements'!Q8-'Raw Plate Reader Measurements'!$U8</f>
        <v>6.3E-2</v>
      </c>
      <c r="Y11" s="21">
        <f>'Raw Plate Reader Measurements'!R8-'Raw Plate Reader Measurements'!$U8</f>
        <v>9.5000000000000001E-2</v>
      </c>
      <c r="Z11" s="21">
        <f>'Raw Plate Reader Measurements'!S8-'Raw Plate Reader Measurements'!$U8</f>
        <v>9.4E-2</v>
      </c>
      <c r="AA11" s="21">
        <f>'Raw Plate Reader Measurements'!T8-'Raw Plate Reader Measurements'!$U8</f>
        <v>7.0000000000000007E-2</v>
      </c>
    </row>
    <row r="12" spans="1:28" x14ac:dyDescent="0.3">
      <c r="A12" t="s">
        <v>33</v>
      </c>
      <c r="B12" s="14">
        <f t="shared" si="0"/>
        <v>3045.9577644434198</v>
      </c>
      <c r="C12" s="14">
        <f t="shared" si="0"/>
        <v>34985.000608750124</v>
      </c>
      <c r="D12" s="14">
        <f t="shared" si="0"/>
        <v>28849.571397514097</v>
      </c>
      <c r="E12" s="14">
        <f t="shared" si="0"/>
        <v>47931.001008921368</v>
      </c>
      <c r="F12" s="14">
        <f t="shared" si="0"/>
        <v>2242.9325356356094</v>
      </c>
      <c r="G12" s="14">
        <f t="shared" si="0"/>
        <v>101730.81678752744</v>
      </c>
      <c r="H12" s="14">
        <f t="shared" si="0"/>
        <v>12881.09849782699</v>
      </c>
      <c r="I12" s="14">
        <f t="shared" si="0"/>
        <v>30653.411320353331</v>
      </c>
      <c r="K12" s="15">
        <f>'Raw Plate Reader Measurements'!B9-'Raw Plate Reader Measurements'!$J9</f>
        <v>20</v>
      </c>
      <c r="L12" s="15">
        <f>'Raw Plate Reader Measurements'!C9-'Raw Plate Reader Measurements'!$J9</f>
        <v>268</v>
      </c>
      <c r="M12" s="15">
        <f>'Raw Plate Reader Measurements'!D9-'Raw Plate Reader Measurements'!$J9</f>
        <v>221</v>
      </c>
      <c r="N12" s="15">
        <f>'Raw Plate Reader Measurements'!E9-'Raw Plate Reader Measurements'!$J9</f>
        <v>373</v>
      </c>
      <c r="O12" s="15">
        <f>'Raw Plate Reader Measurements'!F9-'Raw Plate Reader Measurements'!$J9</f>
        <v>12</v>
      </c>
      <c r="P12" s="15">
        <f>'Raw Plate Reader Measurements'!G9-'Raw Plate Reader Measurements'!$J9</f>
        <v>903</v>
      </c>
      <c r="Q12" s="15">
        <f>'Raw Plate Reader Measurements'!H9-'Raw Plate Reader Measurements'!$J9</f>
        <v>130</v>
      </c>
      <c r="R12" s="15">
        <f>'Raw Plate Reader Measurements'!I9-'Raw Plate Reader Measurements'!$J9</f>
        <v>164</v>
      </c>
      <c r="S12" s="24"/>
      <c r="T12" s="21">
        <f>'Raw Plate Reader Measurements'!M9-'Raw Plate Reader Measurements'!$U9</f>
        <v>5.3999999999999992E-2</v>
      </c>
      <c r="U12" s="21">
        <f>'Raw Plate Reader Measurements'!N9-'Raw Plate Reader Measurements'!$U9</f>
        <v>6.3E-2</v>
      </c>
      <c r="V12" s="21">
        <f>'Raw Plate Reader Measurements'!O9-'Raw Plate Reader Measurements'!$U9</f>
        <v>6.3E-2</v>
      </c>
      <c r="W12" s="21">
        <f>'Raw Plate Reader Measurements'!P9-'Raw Plate Reader Measurements'!$U9</f>
        <v>6.4000000000000001E-2</v>
      </c>
      <c r="X12" s="21">
        <f>'Raw Plate Reader Measurements'!Q9-'Raw Plate Reader Measurements'!$U9</f>
        <v>4.3999999999999984E-2</v>
      </c>
      <c r="Y12" s="21">
        <f>'Raw Plate Reader Measurements'!R9-'Raw Plate Reader Measurements'!$U9</f>
        <v>7.2999999999999982E-2</v>
      </c>
      <c r="Z12" s="21">
        <f>'Raw Plate Reader Measurements'!S9-'Raw Plate Reader Measurements'!$U9</f>
        <v>8.299999999999999E-2</v>
      </c>
      <c r="AA12" s="21">
        <f>'Raw Plate Reader Measurements'!T9-'Raw Plate Reader Measurements'!$U9</f>
        <v>4.3999999999999984E-2</v>
      </c>
    </row>
    <row r="13" spans="1:28" x14ac:dyDescent="0.3">
      <c r="A13" t="s">
        <v>32</v>
      </c>
      <c r="B13" s="14">
        <f t="shared" si="0"/>
        <v>1846.2233796728478</v>
      </c>
      <c r="C13" s="14">
        <f t="shared" si="0"/>
        <v>43404.898143318715</v>
      </c>
      <c r="D13" s="14">
        <f t="shared" si="0"/>
        <v>26082.101200105506</v>
      </c>
      <c r="E13" s="14">
        <f t="shared" si="0"/>
        <v>55072.004223195741</v>
      </c>
      <c r="F13" s="14">
        <f t="shared" si="0"/>
        <v>1566.4925645709009</v>
      </c>
      <c r="G13" s="14">
        <f t="shared" si="0"/>
        <v>128115.83915789434</v>
      </c>
      <c r="H13" s="14">
        <f t="shared" si="0"/>
        <v>14620.597269328411</v>
      </c>
      <c r="I13" s="14">
        <f t="shared" si="0"/>
        <v>17818.852921994003</v>
      </c>
      <c r="K13" s="15">
        <f>'Raw Plate Reader Measurements'!B10-'Raw Plate Reader Measurements'!$J10</f>
        <v>11</v>
      </c>
      <c r="L13" s="15">
        <f>'Raw Plate Reader Measurements'!C10-'Raw Plate Reader Measurements'!$J10</f>
        <v>285</v>
      </c>
      <c r="M13" s="15">
        <f>'Raw Plate Reader Measurements'!D10-'Raw Plate Reader Measurements'!$J10</f>
        <v>222</v>
      </c>
      <c r="N13" s="15">
        <f>'Raw Plate Reader Measurements'!E10-'Raw Plate Reader Measurements'!$J10</f>
        <v>375</v>
      </c>
      <c r="O13" s="15">
        <f>'Raw Plate Reader Measurements'!F10-'Raw Plate Reader Measurements'!$J10</f>
        <v>12</v>
      </c>
      <c r="P13" s="15">
        <f>'Raw Plate Reader Measurements'!G10-'Raw Plate Reader Measurements'!$J10</f>
        <v>997</v>
      </c>
      <c r="Q13" s="15">
        <f>'Raw Plate Reader Measurements'!H10-'Raw Plate Reader Measurements'!$J10</f>
        <v>128</v>
      </c>
      <c r="R13" s="15">
        <f>'Raw Plate Reader Measurements'!I10-'Raw Plate Reader Measurements'!$J10</f>
        <v>156</v>
      </c>
      <c r="S13" s="24"/>
      <c r="T13" s="21">
        <f>'Raw Plate Reader Measurements'!M10-'Raw Plate Reader Measurements'!$U10</f>
        <v>4.9000000000000002E-2</v>
      </c>
      <c r="U13" s="21">
        <f>'Raw Plate Reader Measurements'!N10-'Raw Plate Reader Measurements'!$U10</f>
        <v>5.4000000000000006E-2</v>
      </c>
      <c r="V13" s="21">
        <f>'Raw Plate Reader Measurements'!O10-'Raw Plate Reader Measurements'!$U10</f>
        <v>6.9999999999999993E-2</v>
      </c>
      <c r="W13" s="21">
        <f>'Raw Plate Reader Measurements'!P10-'Raw Plate Reader Measurements'!$U10</f>
        <v>5.6000000000000008E-2</v>
      </c>
      <c r="X13" s="21">
        <f>'Raw Plate Reader Measurements'!Q10-'Raw Plate Reader Measurements'!$U10</f>
        <v>6.3000000000000014E-2</v>
      </c>
      <c r="Y13" s="21">
        <f>'Raw Plate Reader Measurements'!R10-'Raw Plate Reader Measurements'!$U10</f>
        <v>6.4000000000000015E-2</v>
      </c>
      <c r="Z13" s="21">
        <f>'Raw Plate Reader Measurements'!S10-'Raw Plate Reader Measurements'!$U10</f>
        <v>7.1999999999999995E-2</v>
      </c>
      <c r="AA13" s="21">
        <f>'Raw Plate Reader Measurements'!T10-'Raw Plate Reader Measurements'!$U10</f>
        <v>7.1999999999999995E-2</v>
      </c>
    </row>
    <row r="14" spans="1:28" x14ac:dyDescent="0.3">
      <c r="A14" t="s">
        <v>36</v>
      </c>
      <c r="B14" s="14">
        <f t="shared" si="0"/>
        <v>0</v>
      </c>
      <c r="C14" s="14">
        <f t="shared" si="0"/>
        <v>46374.706963651035</v>
      </c>
      <c r="D14" s="14">
        <f t="shared" si="0"/>
        <v>70015.86699078721</v>
      </c>
      <c r="E14" s="14">
        <f t="shared" si="0"/>
        <v>92520.967094968815</v>
      </c>
      <c r="F14" s="14">
        <f t="shared" si="0"/>
        <v>2597.0797781043875</v>
      </c>
      <c r="G14" s="14">
        <f t="shared" si="0"/>
        <v>158951.73044208437</v>
      </c>
      <c r="H14" s="14">
        <f t="shared" si="0"/>
        <v>23420.766549644293</v>
      </c>
      <c r="I14" s="14">
        <f t="shared" si="0"/>
        <v>30060.452144265739</v>
      </c>
      <c r="K14" s="15">
        <f>'Raw Plate Reader Measurements'!B11-'Raw Plate Reader Measurements'!$J11</f>
        <v>0</v>
      </c>
      <c r="L14" s="15">
        <f>'Raw Plate Reader Measurements'!C11-'Raw Plate Reader Measurements'!$J11</f>
        <v>203</v>
      </c>
      <c r="M14" s="15">
        <f>'Raw Plate Reader Measurements'!D11-'Raw Plate Reader Measurements'!$J11</f>
        <v>315</v>
      </c>
      <c r="N14" s="15">
        <f>'Raw Plate Reader Measurements'!E11-'Raw Plate Reader Measurements'!$J11</f>
        <v>405</v>
      </c>
      <c r="O14" s="15">
        <f>'Raw Plate Reader Measurements'!F11-'Raw Plate Reader Measurements'!$J11</f>
        <v>12</v>
      </c>
      <c r="P14" s="15">
        <f>'Raw Plate Reader Measurements'!G11-'Raw Plate Reader Measurements'!$J11</f>
        <v>1121</v>
      </c>
      <c r="Q14" s="15">
        <f>'Raw Plate Reader Measurements'!H11-'Raw Plate Reader Measurements'!$J11</f>
        <v>131</v>
      </c>
      <c r="R14" s="15">
        <f>'Raw Plate Reader Measurements'!I11-'Raw Plate Reader Measurements'!$J11</f>
        <v>212</v>
      </c>
      <c r="S14" s="24"/>
      <c r="T14" s="21">
        <f>'Raw Plate Reader Measurements'!M11-'Raw Plate Reader Measurements'!$U11</f>
        <v>3.2000000000000015E-2</v>
      </c>
      <c r="U14" s="21">
        <f>'Raw Plate Reader Measurements'!N11-'Raw Plate Reader Measurements'!$U11</f>
        <v>3.6000000000000018E-2</v>
      </c>
      <c r="V14" s="21">
        <f>'Raw Plate Reader Measurements'!O11-'Raw Plate Reader Measurements'!$U11</f>
        <v>3.7000000000000019E-2</v>
      </c>
      <c r="W14" s="21">
        <f>'Raw Plate Reader Measurements'!P11-'Raw Plate Reader Measurements'!$U11</f>
        <v>3.6000000000000018E-2</v>
      </c>
      <c r="X14" s="21">
        <f>'Raw Plate Reader Measurements'!Q11-'Raw Plate Reader Measurements'!$U11</f>
        <v>3.800000000000002E-2</v>
      </c>
      <c r="Y14" s="21">
        <f>'Raw Plate Reader Measurements'!R11-'Raw Plate Reader Measurements'!$U11</f>
        <v>5.800000000000001E-2</v>
      </c>
      <c r="Z14" s="21">
        <f>'Raw Plate Reader Measurements'!S11-'Raw Plate Reader Measurements'!$U11</f>
        <v>4.5999999999999999E-2</v>
      </c>
      <c r="AA14" s="21">
        <f>'Raw Plate Reader Measurements'!T11-'Raw Plate Reader Measurements'!$U11</f>
        <v>5.800000000000001E-2</v>
      </c>
    </row>
    <row r="15" spans="1:28" x14ac:dyDescent="0.3">
      <c r="A15" t="s">
        <v>37</v>
      </c>
      <c r="B15" s="14">
        <f t="shared" si="0"/>
        <v>-1542.0161182494805</v>
      </c>
      <c r="C15" s="14">
        <f t="shared" si="0"/>
        <v>31321.518884159657</v>
      </c>
      <c r="D15" s="14">
        <f t="shared" si="0"/>
        <v>47409.436733631112</v>
      </c>
      <c r="E15" s="14">
        <f t="shared" si="0"/>
        <v>65256.334279543233</v>
      </c>
      <c r="F15" s="14">
        <f t="shared" si="0"/>
        <v>-191.25781311621466</v>
      </c>
      <c r="G15" s="14">
        <f t="shared" si="0"/>
        <v>127411.95866610637</v>
      </c>
      <c r="H15" s="14">
        <f t="shared" si="0"/>
        <v>13582.202576904519</v>
      </c>
      <c r="I15" s="14">
        <f t="shared" si="0"/>
        <v>30546.605009132567</v>
      </c>
      <c r="K15" s="15">
        <f>'Raw Plate Reader Measurements'!B12-'Raw Plate Reader Measurements'!$J12</f>
        <v>-9</v>
      </c>
      <c r="L15" s="15">
        <f>'Raw Plate Reader Measurements'!C12-'Raw Plate Reader Measurements'!$J12</f>
        <v>179</v>
      </c>
      <c r="M15" s="15">
        <f>'Raw Plate Reader Measurements'!D12-'Raw Plate Reader Measurements'!$J12</f>
        <v>294</v>
      </c>
      <c r="N15" s="15">
        <f>'Raw Plate Reader Measurements'!E12-'Raw Plate Reader Measurements'!$J12</f>
        <v>365</v>
      </c>
      <c r="O15" s="15">
        <f>'Raw Plate Reader Measurements'!F12-'Raw Plate Reader Measurements'!$J12</f>
        <v>-1</v>
      </c>
      <c r="P15" s="15">
        <f>'Raw Plate Reader Measurements'!G12-'Raw Plate Reader Measurements'!$J12</f>
        <v>1038</v>
      </c>
      <c r="Q15" s="15">
        <f>'Raw Plate Reader Measurements'!H12-'Raw Plate Reader Measurements'!$J12</f>
        <v>109</v>
      </c>
      <c r="R15" s="15">
        <f>'Raw Plate Reader Measurements'!I12-'Raw Plate Reader Measurements'!$J12</f>
        <v>182</v>
      </c>
      <c r="S15" s="24"/>
      <c r="T15" s="21">
        <f>'Raw Plate Reader Measurements'!M12-'Raw Plate Reader Measurements'!$U12</f>
        <v>4.8000000000000015E-2</v>
      </c>
      <c r="U15" s="21">
        <f>'Raw Plate Reader Measurements'!N12-'Raw Plate Reader Measurements'!$U12</f>
        <v>4.7000000000000014E-2</v>
      </c>
      <c r="V15" s="21">
        <f>'Raw Plate Reader Measurements'!O12-'Raw Plate Reader Measurements'!$U12</f>
        <v>5.099999999999999E-2</v>
      </c>
      <c r="W15" s="21">
        <f>'Raw Plate Reader Measurements'!P12-'Raw Plate Reader Measurements'!$U12</f>
        <v>4.6000000000000013E-2</v>
      </c>
      <c r="X15" s="21">
        <f>'Raw Plate Reader Measurements'!Q12-'Raw Plate Reader Measurements'!$U12</f>
        <v>4.300000000000001E-2</v>
      </c>
      <c r="Y15" s="21">
        <f>'Raw Plate Reader Measurements'!R12-'Raw Plate Reader Measurements'!$U12</f>
        <v>6.7000000000000004E-2</v>
      </c>
      <c r="Z15" s="21">
        <f>'Raw Plate Reader Measurements'!S12-'Raw Plate Reader Measurements'!$U12</f>
        <v>6.6000000000000003E-2</v>
      </c>
      <c r="AA15" s="21">
        <f>'Raw Plate Reader Measurements'!T12-'Raw Plate Reader Measurements'!$U12</f>
        <v>4.9000000000000016E-2</v>
      </c>
    </row>
    <row r="16" spans="1:28" x14ac:dyDescent="0.3">
      <c r="A16" t="s">
        <v>38</v>
      </c>
      <c r="B16" s="14">
        <f t="shared" si="0"/>
        <v>357.56895495640123</v>
      </c>
      <c r="C16" s="14">
        <f t="shared" si="0"/>
        <v>34646.149380243645</v>
      </c>
      <c r="D16" s="14">
        <f t="shared" si="0"/>
        <v>47875.929004698177</v>
      </c>
      <c r="E16" s="14">
        <f t="shared" si="0"/>
        <v>70619.868603889263</v>
      </c>
      <c r="F16" s="14">
        <f t="shared" si="0"/>
        <v>2145.4137297384077</v>
      </c>
      <c r="G16" s="14">
        <f t="shared" si="0"/>
        <v>149931.41334364185</v>
      </c>
      <c r="H16" s="14">
        <f t="shared" si="0"/>
        <v>15917.585736768837</v>
      </c>
      <c r="I16" s="14">
        <f t="shared" si="0"/>
        <v>30682.166865681986</v>
      </c>
      <c r="K16" s="15">
        <f>'Raw Plate Reader Measurements'!B13-'Raw Plate Reader Measurements'!$J13</f>
        <v>2</v>
      </c>
      <c r="L16" s="15">
        <f>'Raw Plate Reader Measurements'!C13-'Raw Plate Reader Measurements'!$J13</f>
        <v>198</v>
      </c>
      <c r="M16" s="15">
        <f>'Raw Plate Reader Measurements'!D13-'Raw Plate Reader Measurements'!$J13</f>
        <v>326</v>
      </c>
      <c r="N16" s="15">
        <f>'Raw Plate Reader Measurements'!E13-'Raw Plate Reader Measurements'!$J13</f>
        <v>395</v>
      </c>
      <c r="O16" s="15">
        <f>'Raw Plate Reader Measurements'!F13-'Raw Plate Reader Measurements'!$J13</f>
        <v>12</v>
      </c>
      <c r="P16" s="15">
        <f>'Raw Plate Reader Measurements'!G13-'Raw Plate Reader Measurements'!$J13</f>
        <v>1185</v>
      </c>
      <c r="Q16" s="15">
        <f>'Raw Plate Reader Measurements'!H13-'Raw Plate Reader Measurements'!$J13</f>
        <v>120</v>
      </c>
      <c r="R16" s="15">
        <f>'Raw Plate Reader Measurements'!I13-'Raw Plate Reader Measurements'!$J13</f>
        <v>194</v>
      </c>
      <c r="S16" s="24"/>
      <c r="T16" s="21">
        <f>'Raw Plate Reader Measurements'!M13-'Raw Plate Reader Measurements'!$U13</f>
        <v>4.6000000000000013E-2</v>
      </c>
      <c r="U16" s="21">
        <f>'Raw Plate Reader Measurements'!N13-'Raw Plate Reader Measurements'!$U13</f>
        <v>4.7000000000000014E-2</v>
      </c>
      <c r="V16" s="21">
        <f>'Raw Plate Reader Measurements'!O13-'Raw Plate Reader Measurements'!$U13</f>
        <v>5.5999999999999994E-2</v>
      </c>
      <c r="W16" s="21">
        <f>'Raw Plate Reader Measurements'!P13-'Raw Plate Reader Measurements'!$U13</f>
        <v>4.6000000000000013E-2</v>
      </c>
      <c r="X16" s="21">
        <f>'Raw Plate Reader Measurements'!Q13-'Raw Plate Reader Measurements'!$U13</f>
        <v>4.6000000000000013E-2</v>
      </c>
      <c r="Y16" s="21">
        <f>'Raw Plate Reader Measurements'!R13-'Raw Plate Reader Measurements'!$U13</f>
        <v>6.5000000000000002E-2</v>
      </c>
      <c r="Z16" s="21">
        <f>'Raw Plate Reader Measurements'!S13-'Raw Plate Reader Measurements'!$U13</f>
        <v>6.2E-2</v>
      </c>
      <c r="AA16" s="21">
        <f>'Raw Plate Reader Measurements'!T13-'Raw Plate Reader Measurements'!$U13</f>
        <v>5.1999999999999991E-2</v>
      </c>
    </row>
    <row r="17" spans="1:27" x14ac:dyDescent="0.3">
      <c r="A17" t="s">
        <v>39</v>
      </c>
      <c r="B17" s="14">
        <f t="shared" si="0"/>
        <v>1574.8249718292568</v>
      </c>
      <c r="C17" s="14">
        <f t="shared" si="0"/>
        <v>34821.129932669115</v>
      </c>
      <c r="D17" s="14">
        <f t="shared" si="0"/>
        <v>52257.212896232399</v>
      </c>
      <c r="E17" s="14">
        <f t="shared" si="0"/>
        <v>66667.590474105207</v>
      </c>
      <c r="F17" s="14">
        <f t="shared" si="0"/>
        <v>3837.9067831987068</v>
      </c>
      <c r="G17" s="14">
        <f t="shared" si="0"/>
        <v>129696.05837817254</v>
      </c>
      <c r="H17" s="14">
        <f t="shared" si="0"/>
        <v>15534.384598661438</v>
      </c>
      <c r="I17" s="14">
        <f t="shared" si="0"/>
        <v>34161.587850450043</v>
      </c>
      <c r="K17" s="15">
        <f>'Raw Plate Reader Measurements'!B14-'Raw Plate Reader Measurements'!$J14</f>
        <v>9</v>
      </c>
      <c r="L17" s="15">
        <f>'Raw Plate Reader Measurements'!C14-'Raw Plate Reader Measurements'!$J14</f>
        <v>199</v>
      </c>
      <c r="M17" s="15">
        <f>'Raw Plate Reader Measurements'!D14-'Raw Plate Reader Measurements'!$J14</f>
        <v>305</v>
      </c>
      <c r="N17" s="15">
        <f>'Raw Plate Reader Measurements'!E14-'Raw Plate Reader Measurements'!$J14</f>
        <v>381</v>
      </c>
      <c r="O17" s="15">
        <f>'Raw Plate Reader Measurements'!F14-'Raw Plate Reader Measurements'!$J14</f>
        <v>21</v>
      </c>
      <c r="P17" s="15">
        <f>'Raw Plate Reader Measurements'!G14-'Raw Plate Reader Measurements'!$J14</f>
        <v>1167</v>
      </c>
      <c r="Q17" s="15">
        <f>'Raw Plate Reader Measurements'!H14-'Raw Plate Reader Measurements'!$J14</f>
        <v>119</v>
      </c>
      <c r="R17" s="15">
        <f>'Raw Plate Reader Measurements'!I14-'Raw Plate Reader Measurements'!$J14</f>
        <v>216</v>
      </c>
      <c r="S17" s="24"/>
      <c r="T17" s="21">
        <f>'Raw Plate Reader Measurements'!M14-'Raw Plate Reader Measurements'!$U14</f>
        <v>4.7000000000000014E-2</v>
      </c>
      <c r="U17" s="21">
        <f>'Raw Plate Reader Measurements'!N14-'Raw Plate Reader Measurements'!$U14</f>
        <v>4.7000000000000014E-2</v>
      </c>
      <c r="V17" s="21">
        <f>'Raw Plate Reader Measurements'!O14-'Raw Plate Reader Measurements'!$U14</f>
        <v>4.8000000000000015E-2</v>
      </c>
      <c r="W17" s="21">
        <f>'Raw Plate Reader Measurements'!P14-'Raw Plate Reader Measurements'!$U14</f>
        <v>4.7000000000000014E-2</v>
      </c>
      <c r="X17" s="21">
        <f>'Raw Plate Reader Measurements'!Q14-'Raw Plate Reader Measurements'!$U14</f>
        <v>4.5000000000000012E-2</v>
      </c>
      <c r="Y17" s="21">
        <f>'Raw Plate Reader Measurements'!R14-'Raw Plate Reader Measurements'!$U14</f>
        <v>7.400000000000001E-2</v>
      </c>
      <c r="Z17" s="21">
        <f>'Raw Plate Reader Measurements'!S14-'Raw Plate Reader Measurements'!$U14</f>
        <v>6.3E-2</v>
      </c>
      <c r="AA17" s="21">
        <f>'Raw Plate Reader Measurements'!T14-'Raw Plate Reader Measurements'!$U14</f>
        <v>5.1999999999999991E-2</v>
      </c>
    </row>
    <row r="18" spans="1:27" x14ac:dyDescent="0.3">
      <c r="K18" s="24"/>
      <c r="L18" s="24"/>
      <c r="M18" s="24"/>
      <c r="N18" s="24"/>
      <c r="O18" s="24"/>
      <c r="P18" s="24"/>
      <c r="Q18" s="24"/>
      <c r="R18" s="24"/>
      <c r="S18" s="24"/>
      <c r="T18" s="23"/>
      <c r="U18" s="23"/>
      <c r="V18" s="23"/>
      <c r="W18" s="23"/>
      <c r="X18" s="23"/>
      <c r="Y18" s="23"/>
      <c r="Z18" s="23"/>
      <c r="AA18" s="23"/>
    </row>
    <row r="19" spans="1:27" x14ac:dyDescent="0.3">
      <c r="A19" s="16" t="s">
        <v>25</v>
      </c>
      <c r="B19" t="s">
        <v>47</v>
      </c>
      <c r="C19" t="s">
        <v>48</v>
      </c>
      <c r="D19" t="s">
        <v>40</v>
      </c>
      <c r="E19" t="s">
        <v>41</v>
      </c>
      <c r="F19" t="s">
        <v>42</v>
      </c>
      <c r="G19" t="s">
        <v>43</v>
      </c>
      <c r="H19" t="s">
        <v>44</v>
      </c>
      <c r="I19" t="s">
        <v>45</v>
      </c>
      <c r="K19" s="24" t="s">
        <v>47</v>
      </c>
      <c r="L19" s="24" t="s">
        <v>48</v>
      </c>
      <c r="M19" s="24" t="s">
        <v>40</v>
      </c>
      <c r="N19" s="24" t="s">
        <v>41</v>
      </c>
      <c r="O19" s="24" t="s">
        <v>42</v>
      </c>
      <c r="P19" s="24" t="s">
        <v>43</v>
      </c>
      <c r="Q19" s="24" t="s">
        <v>44</v>
      </c>
      <c r="R19" s="24" t="s">
        <v>45</v>
      </c>
      <c r="S19" s="24"/>
      <c r="T19" s="23" t="s">
        <v>47</v>
      </c>
      <c r="U19" s="23" t="s">
        <v>48</v>
      </c>
      <c r="V19" s="23" t="s">
        <v>40</v>
      </c>
      <c r="W19" s="23" t="s">
        <v>41</v>
      </c>
      <c r="X19" s="23" t="s">
        <v>42</v>
      </c>
      <c r="Y19" s="23" t="s">
        <v>43</v>
      </c>
      <c r="Z19" s="23" t="s">
        <v>44</v>
      </c>
      <c r="AA19" s="23" t="s">
        <v>45</v>
      </c>
    </row>
    <row r="20" spans="1:27" x14ac:dyDescent="0.3">
      <c r="A20" t="s">
        <v>31</v>
      </c>
      <c r="B20" s="14">
        <f t="shared" ref="B20:I27" si="1">K20/T20*$B$3/$B$2</f>
        <v>23.976927008738286</v>
      </c>
      <c r="C20" s="14">
        <f t="shared" si="1"/>
        <v>30927.956067884668</v>
      </c>
      <c r="D20" s="14">
        <f t="shared" si="1"/>
        <v>21804.071328035363</v>
      </c>
      <c r="E20" s="14">
        <f t="shared" si="1"/>
        <v>11834.660289654552</v>
      </c>
      <c r="F20" s="14">
        <f t="shared" si="1"/>
        <v>532.30329864059752</v>
      </c>
      <c r="G20" s="14">
        <f t="shared" si="1"/>
        <v>41092.645745783455</v>
      </c>
      <c r="H20" s="14">
        <f t="shared" si="1"/>
        <v>2715.5000824519166</v>
      </c>
      <c r="I20" s="14">
        <f t="shared" si="1"/>
        <v>16707.879905804901</v>
      </c>
      <c r="K20" s="15">
        <f>'Raw Plate Reader Measurements'!B17-'Raw Plate Reader Measurements'!$J17</f>
        <v>1</v>
      </c>
      <c r="L20" s="15">
        <f>'Raw Plate Reader Measurements'!C17-'Raw Plate Reader Measurements'!$J17</f>
        <v>1147</v>
      </c>
      <c r="M20" s="15">
        <f>'Raw Plate Reader Measurements'!D17-'Raw Plate Reader Measurements'!$J17</f>
        <v>745</v>
      </c>
      <c r="N20" s="15">
        <f>'Raw Plate Reader Measurements'!E17-'Raw Plate Reader Measurements'!$J17</f>
        <v>413</v>
      </c>
      <c r="O20" s="15">
        <f>'Raw Plate Reader Measurements'!F17-'Raw Plate Reader Measurements'!$J17</f>
        <v>20</v>
      </c>
      <c r="P20" s="15">
        <f>'Raw Plate Reader Measurements'!G17-'Raw Plate Reader Measurements'!$J17</f>
        <v>1479</v>
      </c>
      <c r="Q20" s="15">
        <f>'Raw Plate Reader Measurements'!H17-'Raw Plate Reader Measurements'!$J17</f>
        <v>105</v>
      </c>
      <c r="R20" s="15">
        <f>'Raw Plate Reader Measurements'!I17-'Raw Plate Reader Measurements'!$J17</f>
        <v>579</v>
      </c>
      <c r="S20" s="24"/>
      <c r="T20" s="21">
        <f>'Raw Plate Reader Measurements'!M17-'Raw Plate Reader Measurements'!$U17</f>
        <v>0.34299999999999997</v>
      </c>
      <c r="U20" s="21">
        <f>'Raw Plate Reader Measurements'!N17-'Raw Plate Reader Measurements'!$U17</f>
        <v>0.30500000000000005</v>
      </c>
      <c r="V20" s="21">
        <f>'Raw Plate Reader Measurements'!O17-'Raw Plate Reader Measurements'!$U17</f>
        <v>0.28100000000000003</v>
      </c>
      <c r="W20" s="21">
        <f>'Raw Plate Reader Measurements'!P17-'Raw Plate Reader Measurements'!$U17</f>
        <v>0.28700000000000003</v>
      </c>
      <c r="X20" s="21">
        <f>'Raw Plate Reader Measurements'!Q17-'Raw Plate Reader Measurements'!$U17</f>
        <v>0.30900000000000005</v>
      </c>
      <c r="Y20" s="21">
        <f>'Raw Plate Reader Measurements'!R17-'Raw Plate Reader Measurements'!$U17</f>
        <v>0.29600000000000004</v>
      </c>
      <c r="Z20" s="21">
        <f>'Raw Plate Reader Measurements'!S17-'Raw Plate Reader Measurements'!$U17</f>
        <v>0.31799999999999995</v>
      </c>
      <c r="AA20" s="21">
        <f>'Raw Plate Reader Measurements'!T17-'Raw Plate Reader Measurements'!$U17</f>
        <v>0.28500000000000003</v>
      </c>
    </row>
    <row r="21" spans="1:27" x14ac:dyDescent="0.3">
      <c r="A21" t="s">
        <v>34</v>
      </c>
      <c r="B21" s="14">
        <f t="shared" si="1"/>
        <v>0</v>
      </c>
      <c r="C21" s="14">
        <f t="shared" si="1"/>
        <v>32220.391584975452</v>
      </c>
      <c r="D21" s="14">
        <f t="shared" si="1"/>
        <v>22377.857097688116</v>
      </c>
      <c r="E21" s="14">
        <f t="shared" si="1"/>
        <v>11695.845436688101</v>
      </c>
      <c r="F21" s="14">
        <f t="shared" si="1"/>
        <v>321.46264354386574</v>
      </c>
      <c r="G21" s="14">
        <f t="shared" si="1"/>
        <v>41679.348283558793</v>
      </c>
      <c r="H21" s="14">
        <f t="shared" si="1"/>
        <v>3257.0637481177159</v>
      </c>
      <c r="I21" s="14">
        <f t="shared" si="1"/>
        <v>17177.954300226298</v>
      </c>
      <c r="K21" s="15">
        <f>'Raw Plate Reader Measurements'!B18-'Raw Plate Reader Measurements'!$J18</f>
        <v>0</v>
      </c>
      <c r="L21" s="15">
        <f>'Raw Plate Reader Measurements'!C18-'Raw Plate Reader Measurements'!$J18</f>
        <v>1144</v>
      </c>
      <c r="M21" s="15">
        <f>'Raw Plate Reader Measurements'!D18-'Raw Plate Reader Measurements'!$J18</f>
        <v>751</v>
      </c>
      <c r="N21" s="15">
        <f>'Raw Plate Reader Measurements'!E18-'Raw Plate Reader Measurements'!$J18</f>
        <v>411</v>
      </c>
      <c r="O21" s="15">
        <f>'Raw Plate Reader Measurements'!F18-'Raw Plate Reader Measurements'!$J18</f>
        <v>12</v>
      </c>
      <c r="P21" s="15">
        <f>'Raw Plate Reader Measurements'!G18-'Raw Plate Reader Measurements'!$J18</f>
        <v>1566</v>
      </c>
      <c r="Q21" s="15">
        <f>'Raw Plate Reader Measurements'!H18-'Raw Plate Reader Measurements'!$J18</f>
        <v>120</v>
      </c>
      <c r="R21" s="15">
        <f>'Raw Plate Reader Measurements'!I18-'Raw Plate Reader Measurements'!$J18</f>
        <v>612</v>
      </c>
      <c r="S21" s="24"/>
      <c r="T21" s="21">
        <f>'Raw Plate Reader Measurements'!M18-'Raw Plate Reader Measurements'!$U18</f>
        <v>0.34400000000000003</v>
      </c>
      <c r="U21" s="21">
        <f>'Raw Plate Reader Measurements'!N18-'Raw Plate Reader Measurements'!$U18</f>
        <v>0.29200000000000004</v>
      </c>
      <c r="V21" s="21">
        <f>'Raw Plate Reader Measurements'!O18-'Raw Plate Reader Measurements'!$U18</f>
        <v>0.27600000000000002</v>
      </c>
      <c r="W21" s="21">
        <f>'Raw Plate Reader Measurements'!P18-'Raw Plate Reader Measurements'!$U18</f>
        <v>0.28900000000000003</v>
      </c>
      <c r="X21" s="21">
        <f>'Raw Plate Reader Measurements'!Q18-'Raw Plate Reader Measurements'!$U18</f>
        <v>0.307</v>
      </c>
      <c r="Y21" s="21">
        <f>'Raw Plate Reader Measurements'!R18-'Raw Plate Reader Measurements'!$U18</f>
        <v>0.309</v>
      </c>
      <c r="Z21" s="21">
        <f>'Raw Plate Reader Measurements'!S18-'Raw Plate Reader Measurements'!$U18</f>
        <v>0.30299999999999999</v>
      </c>
      <c r="AA21" s="21">
        <f>'Raw Plate Reader Measurements'!T18-'Raw Plate Reader Measurements'!$U18</f>
        <v>0.29300000000000004</v>
      </c>
    </row>
    <row r="22" spans="1:27" x14ac:dyDescent="0.3">
      <c r="A22" t="s">
        <v>33</v>
      </c>
      <c r="B22" s="14">
        <f t="shared" si="1"/>
        <v>189.05944744821221</v>
      </c>
      <c r="C22" s="14">
        <f t="shared" si="1"/>
        <v>31126.259128638525</v>
      </c>
      <c r="D22" s="14">
        <f t="shared" si="1"/>
        <v>19793.995720800791</v>
      </c>
      <c r="E22" s="14">
        <f t="shared" si="1"/>
        <v>10402.489686603642</v>
      </c>
      <c r="F22" s="14">
        <f t="shared" si="1"/>
        <v>499.14972613856031</v>
      </c>
      <c r="G22" s="14">
        <f t="shared" si="1"/>
        <v>39771.368400024476</v>
      </c>
      <c r="H22" s="14">
        <f t="shared" si="1"/>
        <v>3154.1238782375749</v>
      </c>
      <c r="I22" s="14">
        <f t="shared" si="1"/>
        <v>15976.727509676153</v>
      </c>
      <c r="K22" s="15">
        <f>'Raw Plate Reader Measurements'!B19-'Raw Plate Reader Measurements'!$J19</f>
        <v>8</v>
      </c>
      <c r="L22" s="15">
        <f>'Raw Plate Reader Measurements'!C19-'Raw Plate Reader Measurements'!$J19</f>
        <v>1143</v>
      </c>
      <c r="M22" s="15">
        <f>'Raw Plate Reader Measurements'!D19-'Raw Plate Reader Measurements'!$J19</f>
        <v>775</v>
      </c>
      <c r="N22" s="15">
        <f>'Raw Plate Reader Measurements'!E19-'Raw Plate Reader Measurements'!$J19</f>
        <v>425</v>
      </c>
      <c r="O22" s="15">
        <f>'Raw Plate Reader Measurements'!F19-'Raw Plate Reader Measurements'!$J19</f>
        <v>21</v>
      </c>
      <c r="P22" s="15">
        <f>'Raw Plate Reader Measurements'!G19-'Raw Plate Reader Measurements'!$J19</f>
        <v>1533</v>
      </c>
      <c r="Q22" s="15">
        <f>'Raw Plate Reader Measurements'!H19-'Raw Plate Reader Measurements'!$J19</f>
        <v>135</v>
      </c>
      <c r="R22" s="15">
        <f>'Raw Plate Reader Measurements'!I19-'Raw Plate Reader Measurements'!$J19</f>
        <v>610</v>
      </c>
      <c r="S22" s="24"/>
      <c r="T22" s="21">
        <f>'Raw Plate Reader Measurements'!M19-'Raw Plate Reader Measurements'!$U19</f>
        <v>0.34799999999999998</v>
      </c>
      <c r="U22" s="21">
        <f>'Raw Plate Reader Measurements'!N19-'Raw Plate Reader Measurements'!$U19</f>
        <v>0.30200000000000005</v>
      </c>
      <c r="V22" s="21">
        <f>'Raw Plate Reader Measurements'!O19-'Raw Plate Reader Measurements'!$U19</f>
        <v>0.32199999999999995</v>
      </c>
      <c r="W22" s="21">
        <f>'Raw Plate Reader Measurements'!P19-'Raw Plate Reader Measurements'!$U19</f>
        <v>0.33599999999999997</v>
      </c>
      <c r="X22" s="21">
        <f>'Raw Plate Reader Measurements'!Q19-'Raw Plate Reader Measurements'!$U19</f>
        <v>0.34599999999999997</v>
      </c>
      <c r="Y22" s="21">
        <f>'Raw Plate Reader Measurements'!R19-'Raw Plate Reader Measurements'!$U19</f>
        <v>0.31699999999999995</v>
      </c>
      <c r="Z22" s="21">
        <f>'Raw Plate Reader Measurements'!S19-'Raw Plate Reader Measurements'!$U19</f>
        <v>0.35199999999999998</v>
      </c>
      <c r="AA22" s="21">
        <f>'Raw Plate Reader Measurements'!T19-'Raw Plate Reader Measurements'!$U19</f>
        <v>0.31399999999999995</v>
      </c>
    </row>
    <row r="23" spans="1:27" x14ac:dyDescent="0.3">
      <c r="A23" t="s">
        <v>32</v>
      </c>
      <c r="B23" s="14">
        <f t="shared" si="1"/>
        <v>170.8267114183401</v>
      </c>
      <c r="C23" s="14">
        <f t="shared" si="1"/>
        <v>31891.471616014987</v>
      </c>
      <c r="D23" s="14">
        <f t="shared" si="1"/>
        <v>22334.307032661382</v>
      </c>
      <c r="E23" s="14">
        <f t="shared" si="1"/>
        <v>11060.875109806402</v>
      </c>
      <c r="F23" s="14">
        <f t="shared" si="1"/>
        <v>784.45127656588988</v>
      </c>
      <c r="G23" s="14">
        <f t="shared" si="1"/>
        <v>43596.192722642758</v>
      </c>
      <c r="H23" s="14">
        <f t="shared" si="1"/>
        <v>3424.619383184257</v>
      </c>
      <c r="I23" s="14">
        <f t="shared" si="1"/>
        <v>16262.466761065494</v>
      </c>
      <c r="K23" s="15">
        <f>'Raw Plate Reader Measurements'!B20-'Raw Plate Reader Measurements'!$J20</f>
        <v>7</v>
      </c>
      <c r="L23" s="15">
        <f>'Raw Plate Reader Measurements'!C20-'Raw Plate Reader Measurements'!$J20</f>
        <v>1206</v>
      </c>
      <c r="M23" s="15">
        <f>'Raw Plate Reader Measurements'!D20-'Raw Plate Reader Measurements'!$J20</f>
        <v>812</v>
      </c>
      <c r="N23" s="15">
        <f>'Raw Plate Reader Measurements'!E20-'Raw Plate Reader Measurements'!$J20</f>
        <v>425</v>
      </c>
      <c r="O23" s="15">
        <f>'Raw Plate Reader Measurements'!F20-'Raw Plate Reader Measurements'!$J20</f>
        <v>31</v>
      </c>
      <c r="P23" s="15">
        <f>'Raw Plate Reader Measurements'!G20-'Raw Plate Reader Measurements'!$J20</f>
        <v>1532</v>
      </c>
      <c r="Q23" s="15">
        <f>'Raw Plate Reader Measurements'!H20-'Raw Plate Reader Measurements'!$J20</f>
        <v>137</v>
      </c>
      <c r="R23" s="15">
        <f>'Raw Plate Reader Measurements'!I20-'Raw Plate Reader Measurements'!$J20</f>
        <v>613</v>
      </c>
      <c r="S23" s="24"/>
      <c r="T23" s="21">
        <f>'Raw Plate Reader Measurements'!M20-'Raw Plate Reader Measurements'!$U20</f>
        <v>0.33700000000000002</v>
      </c>
      <c r="U23" s="21">
        <f>'Raw Plate Reader Measurements'!N20-'Raw Plate Reader Measurements'!$U20</f>
        <v>0.311</v>
      </c>
      <c r="V23" s="21">
        <f>'Raw Plate Reader Measurements'!O20-'Raw Plate Reader Measurements'!$U20</f>
        <v>0.29899999999999999</v>
      </c>
      <c r="W23" s="21">
        <f>'Raw Plate Reader Measurements'!P20-'Raw Plate Reader Measurements'!$U20</f>
        <v>0.316</v>
      </c>
      <c r="X23" s="21">
        <f>'Raw Plate Reader Measurements'!Q20-'Raw Plate Reader Measurements'!$U20</f>
        <v>0.32500000000000001</v>
      </c>
      <c r="Y23" s="21">
        <f>'Raw Plate Reader Measurements'!R20-'Raw Plate Reader Measurements'!$U20</f>
        <v>0.28900000000000003</v>
      </c>
      <c r="Z23" s="21">
        <f>'Raw Plate Reader Measurements'!S20-'Raw Plate Reader Measurements'!$U20</f>
        <v>0.32900000000000001</v>
      </c>
      <c r="AA23" s="21">
        <f>'Raw Plate Reader Measurements'!T20-'Raw Plate Reader Measurements'!$U20</f>
        <v>0.31</v>
      </c>
    </row>
    <row r="24" spans="1:27" x14ac:dyDescent="0.3">
      <c r="A24" t="s">
        <v>36</v>
      </c>
      <c r="B24" s="14">
        <f t="shared" si="1"/>
        <v>140.34276389073773</v>
      </c>
      <c r="C24" s="14">
        <f t="shared" si="1"/>
        <v>30987.682267074899</v>
      </c>
      <c r="D24" s="14">
        <f t="shared" si="1"/>
        <v>30232.672288702372</v>
      </c>
      <c r="E24" s="14">
        <f t="shared" si="1"/>
        <v>16125.082836551714</v>
      </c>
      <c r="F24" s="14">
        <f t="shared" si="1"/>
        <v>534.0315561037163</v>
      </c>
      <c r="G24" s="14">
        <f t="shared" si="1"/>
        <v>42574.850167316858</v>
      </c>
      <c r="H24" s="14">
        <f t="shared" si="1"/>
        <v>2075.0001509162244</v>
      </c>
      <c r="I24" s="14">
        <f t="shared" si="1"/>
        <v>18719.860008958731</v>
      </c>
      <c r="K24" s="15">
        <f>'Raw Plate Reader Measurements'!B21-'Raw Plate Reader Measurements'!$J21</f>
        <v>5</v>
      </c>
      <c r="L24" s="15">
        <f>'Raw Plate Reader Measurements'!C21-'Raw Plate Reader Measurements'!$J21</f>
        <v>1104</v>
      </c>
      <c r="M24" s="15">
        <f>'Raw Plate Reader Measurements'!D21-'Raw Plate Reader Measurements'!$J21</f>
        <v>908</v>
      </c>
      <c r="N24" s="15">
        <f>'Raw Plate Reader Measurements'!E21-'Raw Plate Reader Measurements'!$J21</f>
        <v>549</v>
      </c>
      <c r="O24" s="15">
        <f>'Raw Plate Reader Measurements'!F21-'Raw Plate Reader Measurements'!$J21</f>
        <v>20</v>
      </c>
      <c r="P24" s="15">
        <f>'Raw Plate Reader Measurements'!G21-'Raw Plate Reader Measurements'!$J21</f>
        <v>1610</v>
      </c>
      <c r="Q24" s="15">
        <f>'Raw Plate Reader Measurements'!H21-'Raw Plate Reader Measurements'!$J21</f>
        <v>82</v>
      </c>
      <c r="R24" s="15">
        <f>'Raw Plate Reader Measurements'!I21-'Raw Plate Reader Measurements'!$J21</f>
        <v>651</v>
      </c>
      <c r="S24" s="24"/>
      <c r="T24" s="21">
        <f>'Raw Plate Reader Measurements'!M21-'Raw Plate Reader Measurements'!$U21</f>
        <v>0.29299999999999998</v>
      </c>
      <c r="U24" s="21">
        <f>'Raw Plate Reader Measurements'!N21-'Raw Plate Reader Measurements'!$U21</f>
        <v>0.29299999999999998</v>
      </c>
      <c r="V24" s="21">
        <f>'Raw Plate Reader Measurements'!O21-'Raw Plate Reader Measurements'!$U21</f>
        <v>0.247</v>
      </c>
      <c r="W24" s="21">
        <f>'Raw Plate Reader Measurements'!P21-'Raw Plate Reader Measurements'!$U21</f>
        <v>0.28000000000000003</v>
      </c>
      <c r="X24" s="21">
        <f>'Raw Plate Reader Measurements'!Q21-'Raw Plate Reader Measurements'!$U21</f>
        <v>0.308</v>
      </c>
      <c r="Y24" s="21">
        <f>'Raw Plate Reader Measurements'!R21-'Raw Plate Reader Measurements'!$U21</f>
        <v>0.311</v>
      </c>
      <c r="Z24" s="21">
        <f>'Raw Plate Reader Measurements'!S21-'Raw Plate Reader Measurements'!$U21</f>
        <v>0.32500000000000001</v>
      </c>
      <c r="AA24" s="21">
        <f>'Raw Plate Reader Measurements'!T21-'Raw Plate Reader Measurements'!$U21</f>
        <v>0.28600000000000003</v>
      </c>
    </row>
    <row r="25" spans="1:27" x14ac:dyDescent="0.3">
      <c r="A25" t="s">
        <v>37</v>
      </c>
      <c r="B25" s="14">
        <f t="shared" si="1"/>
        <v>373.82208927260143</v>
      </c>
      <c r="C25" s="14">
        <f t="shared" si="1"/>
        <v>31871.794426130687</v>
      </c>
      <c r="D25" s="14">
        <f t="shared" si="1"/>
        <v>30546.605009132578</v>
      </c>
      <c r="E25" s="14">
        <f t="shared" si="1"/>
        <v>16564.825629611445</v>
      </c>
      <c r="F25" s="14">
        <f t="shared" si="1"/>
        <v>716.29135815459756</v>
      </c>
      <c r="G25" s="14">
        <f t="shared" si="1"/>
        <v>42618.106816624633</v>
      </c>
      <c r="H25" s="14">
        <f t="shared" si="1"/>
        <v>2186.4639420898984</v>
      </c>
      <c r="I25" s="14">
        <f t="shared" si="1"/>
        <v>16788.814541887838</v>
      </c>
      <c r="K25" s="15">
        <f>'Raw Plate Reader Measurements'!B22-'Raw Plate Reader Measurements'!$J22</f>
        <v>14</v>
      </c>
      <c r="L25" s="15">
        <f>'Raw Plate Reader Measurements'!C22-'Raw Plate Reader Measurements'!$J22</f>
        <v>1151</v>
      </c>
      <c r="M25" s="15">
        <f>'Raw Plate Reader Measurements'!D22-'Raw Plate Reader Measurements'!$J22</f>
        <v>884</v>
      </c>
      <c r="N25" s="15">
        <f>'Raw Plate Reader Measurements'!E22-'Raw Plate Reader Measurements'!$J22</f>
        <v>568</v>
      </c>
      <c r="O25" s="15">
        <f>'Raw Plate Reader Measurements'!F22-'Raw Plate Reader Measurements'!$J22</f>
        <v>27</v>
      </c>
      <c r="P25" s="15">
        <f>'Raw Plate Reader Measurements'!G22-'Raw Plate Reader Measurements'!$J22</f>
        <v>1622</v>
      </c>
      <c r="Q25" s="15">
        <f>'Raw Plate Reader Measurements'!H22-'Raw Plate Reader Measurements'!$J22</f>
        <v>88</v>
      </c>
      <c r="R25" s="15">
        <f>'Raw Plate Reader Measurements'!I22-'Raw Plate Reader Measurements'!$J22</f>
        <v>690</v>
      </c>
      <c r="S25" s="24"/>
      <c r="T25" s="21">
        <f>'Raw Plate Reader Measurements'!M22-'Raw Plate Reader Measurements'!$U22</f>
        <v>0.308</v>
      </c>
      <c r="U25" s="21">
        <f>'Raw Plate Reader Measurements'!N22-'Raw Plate Reader Measurements'!$U22</f>
        <v>0.29699999999999999</v>
      </c>
      <c r="V25" s="21">
        <f>'Raw Plate Reader Measurements'!O22-'Raw Plate Reader Measurements'!$U22</f>
        <v>0.23799999999999999</v>
      </c>
      <c r="W25" s="21">
        <f>'Raw Plate Reader Measurements'!P22-'Raw Plate Reader Measurements'!$U22</f>
        <v>0.28200000000000003</v>
      </c>
      <c r="X25" s="21">
        <f>'Raw Plate Reader Measurements'!Q22-'Raw Plate Reader Measurements'!$U22</f>
        <v>0.31</v>
      </c>
      <c r="Y25" s="21">
        <f>'Raw Plate Reader Measurements'!R22-'Raw Plate Reader Measurements'!$U22</f>
        <v>0.313</v>
      </c>
      <c r="Z25" s="21">
        <f>'Raw Plate Reader Measurements'!S22-'Raw Plate Reader Measurements'!$U22</f>
        <v>0.33100000000000002</v>
      </c>
      <c r="AA25" s="21">
        <f>'Raw Plate Reader Measurements'!T22-'Raw Plate Reader Measurements'!$U22</f>
        <v>0.33800000000000002</v>
      </c>
    </row>
    <row r="26" spans="1:27" x14ac:dyDescent="0.3">
      <c r="A26" t="s">
        <v>38</v>
      </c>
      <c r="B26" s="14">
        <f t="shared" si="1"/>
        <v>220.78083124824784</v>
      </c>
      <c r="C26" s="14">
        <f t="shared" si="1"/>
        <v>31065.639788660777</v>
      </c>
      <c r="D26" s="14">
        <f t="shared" si="1"/>
        <v>30951.228088570497</v>
      </c>
      <c r="E26" s="14">
        <f t="shared" si="1"/>
        <v>15784.473762478896</v>
      </c>
      <c r="F26" s="14">
        <f t="shared" si="1"/>
        <v>699.92220970189203</v>
      </c>
      <c r="G26" s="14">
        <f t="shared" si="1"/>
        <v>43916.619047745218</v>
      </c>
      <c r="H26" s="14">
        <f t="shared" si="1"/>
        <v>2303.8156120643712</v>
      </c>
      <c r="I26" s="14">
        <f t="shared" si="1"/>
        <v>18405.028395312132</v>
      </c>
      <c r="K26" s="15">
        <f>'Raw Plate Reader Measurements'!B23-'Raw Plate Reader Measurements'!$J23</f>
        <v>8</v>
      </c>
      <c r="L26" s="15">
        <f>'Raw Plate Reader Measurements'!C23-'Raw Plate Reader Measurements'!$J23</f>
        <v>1103</v>
      </c>
      <c r="M26" s="15">
        <f>'Raw Plate Reader Measurements'!D23-'Raw Plate Reader Measurements'!$J23</f>
        <v>907</v>
      </c>
      <c r="N26" s="15">
        <f>'Raw Plate Reader Measurements'!E23-'Raw Plate Reader Measurements'!$J23</f>
        <v>547</v>
      </c>
      <c r="O26" s="15">
        <f>'Raw Plate Reader Measurements'!F23-'Raw Plate Reader Measurements'!$J23</f>
        <v>28</v>
      </c>
      <c r="P26" s="15">
        <f>'Raw Plate Reader Measurements'!G23-'Raw Plate Reader Measurements'!$J23</f>
        <v>1602</v>
      </c>
      <c r="Q26" s="15">
        <f>'Raw Plate Reader Measurements'!H23-'Raw Plate Reader Measurements'!$J23</f>
        <v>86</v>
      </c>
      <c r="R26" s="15">
        <f>'Raw Plate Reader Measurements'!I23-'Raw Plate Reader Measurements'!$J23</f>
        <v>696</v>
      </c>
      <c r="S26" s="24"/>
      <c r="T26" s="21">
        <f>'Raw Plate Reader Measurements'!M23-'Raw Plate Reader Measurements'!$U23</f>
        <v>0.29799999999999999</v>
      </c>
      <c r="U26" s="21">
        <f>'Raw Plate Reader Measurements'!N23-'Raw Plate Reader Measurements'!$U23</f>
        <v>0.29199999999999998</v>
      </c>
      <c r="V26" s="21">
        <f>'Raw Plate Reader Measurements'!O23-'Raw Plate Reader Measurements'!$U23</f>
        <v>0.24099999999999999</v>
      </c>
      <c r="W26" s="21">
        <f>'Raw Plate Reader Measurements'!P23-'Raw Plate Reader Measurements'!$U23</f>
        <v>0.28500000000000003</v>
      </c>
      <c r="X26" s="21">
        <f>'Raw Plate Reader Measurements'!Q23-'Raw Plate Reader Measurements'!$U23</f>
        <v>0.32900000000000001</v>
      </c>
      <c r="Y26" s="21">
        <f>'Raw Plate Reader Measurements'!R23-'Raw Plate Reader Measurements'!$U23</f>
        <v>0.3</v>
      </c>
      <c r="Z26" s="21">
        <f>'Raw Plate Reader Measurements'!S23-'Raw Plate Reader Measurements'!$U23</f>
        <v>0.307</v>
      </c>
      <c r="AA26" s="21">
        <f>'Raw Plate Reader Measurements'!T23-'Raw Plate Reader Measurements'!$U23</f>
        <v>0.311</v>
      </c>
    </row>
    <row r="27" spans="1:27" x14ac:dyDescent="0.3">
      <c r="A27" t="s">
        <v>39</v>
      </c>
      <c r="B27" s="14">
        <f t="shared" si="1"/>
        <v>26.025588493662131</v>
      </c>
      <c r="C27" s="14">
        <f t="shared" si="1"/>
        <v>30154.981867989856</v>
      </c>
      <c r="D27" s="14">
        <f t="shared" si="1"/>
        <v>29489.714105211824</v>
      </c>
      <c r="E27" s="14">
        <f t="shared" si="1"/>
        <v>16028.904800418135</v>
      </c>
      <c r="F27" s="14">
        <f t="shared" si="1"/>
        <v>618.7400098305128</v>
      </c>
      <c r="G27" s="14">
        <f t="shared" si="1"/>
        <v>41429.799824901427</v>
      </c>
      <c r="H27" s="14">
        <f t="shared" si="1"/>
        <v>1737.8276888208436</v>
      </c>
      <c r="I27" s="14">
        <f t="shared" si="1"/>
        <v>17001.474347590607</v>
      </c>
      <c r="K27" s="15">
        <f>'Raw Plate Reader Measurements'!B24-'Raw Plate Reader Measurements'!$J24</f>
        <v>1</v>
      </c>
      <c r="L27" s="15">
        <f>'Raw Plate Reader Measurements'!C24-'Raw Plate Reader Measurements'!$J24</f>
        <v>1155</v>
      </c>
      <c r="M27" s="15">
        <f>'Raw Plate Reader Measurements'!D24-'Raw Plate Reader Measurements'!$J24</f>
        <v>857</v>
      </c>
      <c r="N27" s="15">
        <f>'Raw Plate Reader Measurements'!E24-'Raw Plate Reader Measurements'!$J24</f>
        <v>497</v>
      </c>
      <c r="O27" s="15">
        <f>'Raw Plate Reader Measurements'!F24-'Raw Plate Reader Measurements'!$J24</f>
        <v>24</v>
      </c>
      <c r="P27" s="15">
        <f>'Raw Plate Reader Measurements'!G24-'Raw Plate Reader Measurements'!$J24</f>
        <v>1607</v>
      </c>
      <c r="Q27" s="15">
        <f>'Raw Plate Reader Measurements'!H24-'Raw Plate Reader Measurements'!$J24</f>
        <v>71</v>
      </c>
      <c r="R27" s="15">
        <f>'Raw Plate Reader Measurements'!I24-'Raw Plate Reader Measurements'!$J24</f>
        <v>676</v>
      </c>
      <c r="S27" s="24"/>
      <c r="T27" s="21">
        <f>'Raw Plate Reader Measurements'!M24-'Raw Plate Reader Measurements'!$U24</f>
        <v>0.31599999999999995</v>
      </c>
      <c r="U27" s="21">
        <f>'Raw Plate Reader Measurements'!N24-'Raw Plate Reader Measurements'!$U24</f>
        <v>0.31499999999999995</v>
      </c>
      <c r="V27" s="21">
        <f>'Raw Plate Reader Measurements'!O24-'Raw Plate Reader Measurements'!$U24</f>
        <v>0.23900000000000002</v>
      </c>
      <c r="W27" s="21">
        <f>'Raw Plate Reader Measurements'!P24-'Raw Plate Reader Measurements'!$U24</f>
        <v>0.255</v>
      </c>
      <c r="X27" s="21">
        <f>'Raw Plate Reader Measurements'!Q24-'Raw Plate Reader Measurements'!$U24</f>
        <v>0.31899999999999995</v>
      </c>
      <c r="Y27" s="21">
        <f>'Raw Plate Reader Measurements'!R24-'Raw Plate Reader Measurements'!$U24</f>
        <v>0.31899999999999995</v>
      </c>
      <c r="Z27" s="21">
        <f>'Raw Plate Reader Measurements'!S24-'Raw Plate Reader Measurements'!$U24</f>
        <v>0.33599999999999997</v>
      </c>
      <c r="AA27" s="21">
        <f>'Raw Plate Reader Measurements'!T24-'Raw Plate Reader Measurements'!$U24</f>
        <v>0.32699999999999996</v>
      </c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OD600 reference point</vt:lpstr>
      <vt:lpstr>Particle standard curve</vt:lpstr>
      <vt:lpstr>Fluorescein standard curve</vt:lpstr>
      <vt:lpstr>Raw Plate Reader Measurements</vt:lpstr>
      <vt:lpstr>Fluorescence per OD</vt:lpstr>
      <vt:lpstr>Fluorescence per Particle</vt:lpstr>
    </vt:vector>
  </TitlesOfParts>
  <Company>Imperial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Dwijayanti, Ari</dc:creator>
  <cp:lastModifiedBy>Maxime HEINTZE</cp:lastModifiedBy>
  <cp:lastPrinted>2018-09-24T14:54:27Z</cp:lastPrinted>
  <dcterms:created xsi:type="dcterms:W3CDTF">2016-05-08T16:01:08Z</dcterms:created>
  <dcterms:modified xsi:type="dcterms:W3CDTF">2018-09-24T14:55:09Z</dcterms:modified>
</cp:coreProperties>
</file>