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Kuliah Valdi\Sem 7\iGEM PLS JGN BALA\Interlab\interlab wiki\"/>
    </mc:Choice>
  </mc:AlternateContent>
  <bookViews>
    <workbookView xWindow="0" yWindow="0" windowWidth="20490" windowHeight="7530" tabRatio="646" activeTab="1"/>
  </bookViews>
  <sheets>
    <sheet name="OD600 reference point" sheetId="1" r:id="rId1"/>
    <sheet name="Particle standard curve" sheetId="6" r:id="rId2"/>
    <sheet name="Fluorescein standard curve" sheetId="2" r:id="rId3"/>
    <sheet name="Raw Plate Reader Measurements" sheetId="5" r:id="rId4"/>
    <sheet name="Fluorescence per OD" sheetId="4" r:id="rId5"/>
    <sheet name="Fluorescence per Particle" sheetId="7" r:id="rId6"/>
    <sheet name="Our Analysis" sheetId="8" r:id="rId7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3" i="8" l="1"/>
  <c r="I44" i="8"/>
  <c r="I41" i="8"/>
  <c r="H44" i="8"/>
  <c r="H43" i="8"/>
  <c r="H42" i="8"/>
  <c r="H41" i="8"/>
  <c r="G43" i="8"/>
  <c r="G44" i="8"/>
  <c r="G41" i="8"/>
  <c r="F43" i="8"/>
  <c r="F44" i="8"/>
  <c r="F41" i="8"/>
  <c r="E42" i="8"/>
  <c r="F42" i="8" s="1"/>
  <c r="G42" i="8" s="1"/>
  <c r="I42" i="8" s="1"/>
  <c r="E43" i="8"/>
  <c r="E44" i="8"/>
  <c r="E41" i="8"/>
  <c r="C42" i="8"/>
  <c r="C43" i="8"/>
  <c r="C44" i="8"/>
  <c r="C41" i="8"/>
  <c r="B44" i="8"/>
  <c r="B43" i="8"/>
  <c r="B42" i="8"/>
  <c r="B41" i="8"/>
  <c r="B36" i="8"/>
  <c r="T22" i="2" l="1"/>
  <c r="T29" i="6" l="1"/>
  <c r="T24" i="2"/>
  <c r="T25" i="2" s="1"/>
  <c r="T26" i="2" s="1"/>
  <c r="T27" i="6" l="1"/>
  <c r="T28" i="6" s="1"/>
  <c r="T30" i="6" s="1"/>
  <c r="B1" i="6" s="1"/>
  <c r="T23" i="6"/>
  <c r="T24" i="6"/>
  <c r="AA27" i="7"/>
  <c r="Z27" i="7"/>
  <c r="Y27" i="7"/>
  <c r="X27" i="7"/>
  <c r="W27" i="7"/>
  <c r="V27" i="7"/>
  <c r="U27" i="7"/>
  <c r="T27" i="7"/>
  <c r="R27" i="7"/>
  <c r="Q27" i="7"/>
  <c r="P27" i="7"/>
  <c r="O27" i="7"/>
  <c r="N27" i="7"/>
  <c r="M27" i="7"/>
  <c r="L27" i="7"/>
  <c r="K27" i="7"/>
  <c r="AA26" i="7"/>
  <c r="Z26" i="7"/>
  <c r="Y26" i="7"/>
  <c r="X26" i="7"/>
  <c r="W26" i="7"/>
  <c r="V26" i="7"/>
  <c r="U26" i="7"/>
  <c r="T26" i="7"/>
  <c r="R26" i="7"/>
  <c r="Q26" i="7"/>
  <c r="P26" i="7"/>
  <c r="O26" i="7"/>
  <c r="N26" i="7"/>
  <c r="M26" i="7"/>
  <c r="L26" i="7"/>
  <c r="K26" i="7"/>
  <c r="AA25" i="7"/>
  <c r="Z25" i="7"/>
  <c r="Y25" i="7"/>
  <c r="X25" i="7"/>
  <c r="W25" i="7"/>
  <c r="V25" i="7"/>
  <c r="U25" i="7"/>
  <c r="T25" i="7"/>
  <c r="R25" i="7"/>
  <c r="Q25" i="7"/>
  <c r="P25" i="7"/>
  <c r="O25" i="7"/>
  <c r="N25" i="7"/>
  <c r="M25" i="7"/>
  <c r="L25" i="7"/>
  <c r="K25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AA23" i="7"/>
  <c r="Z23" i="7"/>
  <c r="Y23" i="7"/>
  <c r="X23" i="7"/>
  <c r="W23" i="7"/>
  <c r="V23" i="7"/>
  <c r="U23" i="7"/>
  <c r="T23" i="7"/>
  <c r="R23" i="7"/>
  <c r="Q23" i="7"/>
  <c r="P23" i="7"/>
  <c r="O23" i="7"/>
  <c r="N23" i="7"/>
  <c r="M23" i="7"/>
  <c r="L23" i="7"/>
  <c r="K23" i="7"/>
  <c r="AA22" i="7"/>
  <c r="Z22" i="7"/>
  <c r="Y22" i="7"/>
  <c r="X22" i="7"/>
  <c r="W22" i="7"/>
  <c r="V22" i="7"/>
  <c r="U22" i="7"/>
  <c r="T22" i="7"/>
  <c r="R22" i="7"/>
  <c r="Q22" i="7"/>
  <c r="P22" i="7"/>
  <c r="O22" i="7"/>
  <c r="N22" i="7"/>
  <c r="M22" i="7"/>
  <c r="L22" i="7"/>
  <c r="K22" i="7"/>
  <c r="AA21" i="7"/>
  <c r="Z21" i="7"/>
  <c r="Y21" i="7"/>
  <c r="X21" i="7"/>
  <c r="W21" i="7"/>
  <c r="V21" i="7"/>
  <c r="U21" i="7"/>
  <c r="T21" i="7"/>
  <c r="R21" i="7"/>
  <c r="Q21" i="7"/>
  <c r="P21" i="7"/>
  <c r="O21" i="7"/>
  <c r="N21" i="7"/>
  <c r="M21" i="7"/>
  <c r="L21" i="7"/>
  <c r="K21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K16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K15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K13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K12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K11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AA27" i="4"/>
  <c r="Z27" i="4"/>
  <c r="Y27" i="4"/>
  <c r="X27" i="4"/>
  <c r="W27" i="4"/>
  <c r="V27" i="4"/>
  <c r="U27" i="4"/>
  <c r="T27" i="4"/>
  <c r="AA26" i="4"/>
  <c r="Z26" i="4"/>
  <c r="Y26" i="4"/>
  <c r="X26" i="4"/>
  <c r="W26" i="4"/>
  <c r="V26" i="4"/>
  <c r="U26" i="4"/>
  <c r="T26" i="4"/>
  <c r="AA25" i="4"/>
  <c r="Z25" i="4"/>
  <c r="Y25" i="4"/>
  <c r="X25" i="4"/>
  <c r="W25" i="4"/>
  <c r="V25" i="4"/>
  <c r="U25" i="4"/>
  <c r="T25" i="4"/>
  <c r="AA24" i="4"/>
  <c r="Z24" i="4"/>
  <c r="Y24" i="4"/>
  <c r="X24" i="4"/>
  <c r="W24" i="4"/>
  <c r="V24" i="4"/>
  <c r="U24" i="4"/>
  <c r="T24" i="4"/>
  <c r="AA23" i="4"/>
  <c r="Z23" i="4"/>
  <c r="Y23" i="4"/>
  <c r="X23" i="4"/>
  <c r="W23" i="4"/>
  <c r="V23" i="4"/>
  <c r="U23" i="4"/>
  <c r="T23" i="4"/>
  <c r="AA22" i="4"/>
  <c r="Z22" i="4"/>
  <c r="Y22" i="4"/>
  <c r="X22" i="4"/>
  <c r="W22" i="4"/>
  <c r="V22" i="4"/>
  <c r="U22" i="4"/>
  <c r="T22" i="4"/>
  <c r="AA21" i="4"/>
  <c r="Z21" i="4"/>
  <c r="Y21" i="4"/>
  <c r="X21" i="4"/>
  <c r="W21" i="4"/>
  <c r="V21" i="4"/>
  <c r="U21" i="4"/>
  <c r="T21" i="4"/>
  <c r="AA20" i="4"/>
  <c r="Z20" i="4"/>
  <c r="Y20" i="4"/>
  <c r="X20" i="4"/>
  <c r="W20" i="4"/>
  <c r="V20" i="4"/>
  <c r="U20" i="4"/>
  <c r="T20" i="4"/>
  <c r="AA17" i="4"/>
  <c r="Z17" i="4"/>
  <c r="Y17" i="4"/>
  <c r="X17" i="4"/>
  <c r="W17" i="4"/>
  <c r="V17" i="4"/>
  <c r="U17" i="4"/>
  <c r="T17" i="4"/>
  <c r="AA16" i="4"/>
  <c r="Z16" i="4"/>
  <c r="Y16" i="4"/>
  <c r="X16" i="4"/>
  <c r="W16" i="4"/>
  <c r="V16" i="4"/>
  <c r="U16" i="4"/>
  <c r="T16" i="4"/>
  <c r="AA15" i="4"/>
  <c r="Z15" i="4"/>
  <c r="Y15" i="4"/>
  <c r="X15" i="4"/>
  <c r="W15" i="4"/>
  <c r="V15" i="4"/>
  <c r="U15" i="4"/>
  <c r="T15" i="4"/>
  <c r="AA14" i="4"/>
  <c r="Z14" i="4"/>
  <c r="Y14" i="4"/>
  <c r="X14" i="4"/>
  <c r="W14" i="4"/>
  <c r="V14" i="4"/>
  <c r="U14" i="4"/>
  <c r="T14" i="4"/>
  <c r="AA13" i="4"/>
  <c r="Z13" i="4"/>
  <c r="Y13" i="4"/>
  <c r="X13" i="4"/>
  <c r="W13" i="4"/>
  <c r="V13" i="4"/>
  <c r="U13" i="4"/>
  <c r="T13" i="4"/>
  <c r="AA12" i="4"/>
  <c r="Z12" i="4"/>
  <c r="Y12" i="4"/>
  <c r="X12" i="4"/>
  <c r="W12" i="4"/>
  <c r="V12" i="4"/>
  <c r="U12" i="4"/>
  <c r="T12" i="4"/>
  <c r="AA11" i="4"/>
  <c r="Z11" i="4"/>
  <c r="Y11" i="4"/>
  <c r="X11" i="4"/>
  <c r="W11" i="4"/>
  <c r="V11" i="4"/>
  <c r="U11" i="4"/>
  <c r="T11" i="4"/>
  <c r="AA10" i="4"/>
  <c r="Z10" i="4"/>
  <c r="Y10" i="4"/>
  <c r="X10" i="4"/>
  <c r="W10" i="4"/>
  <c r="V10" i="4"/>
  <c r="U10" i="4"/>
  <c r="T10" i="4"/>
  <c r="R27" i="4"/>
  <c r="Q27" i="4"/>
  <c r="P27" i="4"/>
  <c r="O27" i="4"/>
  <c r="N27" i="4"/>
  <c r="M27" i="4"/>
  <c r="L27" i="4"/>
  <c r="K27" i="4"/>
  <c r="R26" i="4"/>
  <c r="Q26" i="4"/>
  <c r="P26" i="4"/>
  <c r="O26" i="4"/>
  <c r="N26" i="4"/>
  <c r="M26" i="4"/>
  <c r="L26" i="4"/>
  <c r="K26" i="4"/>
  <c r="R25" i="4"/>
  <c r="Q25" i="4"/>
  <c r="P25" i="4"/>
  <c r="O25" i="4"/>
  <c r="N25" i="4"/>
  <c r="M25" i="4"/>
  <c r="L25" i="4"/>
  <c r="K25" i="4"/>
  <c r="R24" i="4"/>
  <c r="Q24" i="4"/>
  <c r="P24" i="4"/>
  <c r="O24" i="4"/>
  <c r="N24" i="4"/>
  <c r="M24" i="4"/>
  <c r="L24" i="4"/>
  <c r="K24" i="4"/>
  <c r="R23" i="4"/>
  <c r="Q23" i="4"/>
  <c r="P23" i="4"/>
  <c r="O23" i="4"/>
  <c r="N23" i="4"/>
  <c r="M23" i="4"/>
  <c r="L23" i="4"/>
  <c r="K23" i="4"/>
  <c r="R22" i="4"/>
  <c r="Q22" i="4"/>
  <c r="P22" i="4"/>
  <c r="O22" i="4"/>
  <c r="N22" i="4"/>
  <c r="M22" i="4"/>
  <c r="L22" i="4"/>
  <c r="K22" i="4"/>
  <c r="R21" i="4"/>
  <c r="Q21" i="4"/>
  <c r="P21" i="4"/>
  <c r="O21" i="4"/>
  <c r="N21" i="4"/>
  <c r="M21" i="4"/>
  <c r="L21" i="4"/>
  <c r="K21" i="4"/>
  <c r="R20" i="4"/>
  <c r="Q20" i="4"/>
  <c r="P20" i="4"/>
  <c r="O20" i="4"/>
  <c r="N20" i="4"/>
  <c r="M20" i="4"/>
  <c r="L20" i="4"/>
  <c r="K20" i="4"/>
  <c r="R17" i="4"/>
  <c r="Q17" i="4"/>
  <c r="P17" i="4"/>
  <c r="O17" i="4"/>
  <c r="N17" i="4"/>
  <c r="M17" i="4"/>
  <c r="L17" i="4"/>
  <c r="K17" i="4"/>
  <c r="R16" i="4"/>
  <c r="Q16" i="4"/>
  <c r="P16" i="4"/>
  <c r="O16" i="4"/>
  <c r="N16" i="4"/>
  <c r="M16" i="4"/>
  <c r="L16" i="4"/>
  <c r="K16" i="4"/>
  <c r="R15" i="4"/>
  <c r="Q15" i="4"/>
  <c r="P15" i="4"/>
  <c r="O15" i="4"/>
  <c r="N15" i="4"/>
  <c r="M15" i="4"/>
  <c r="L15" i="4"/>
  <c r="K15" i="4"/>
  <c r="R14" i="4"/>
  <c r="Q14" i="4"/>
  <c r="P14" i="4"/>
  <c r="O14" i="4"/>
  <c r="N14" i="4"/>
  <c r="M14" i="4"/>
  <c r="L14" i="4"/>
  <c r="K14" i="4"/>
  <c r="R13" i="4"/>
  <c r="Q13" i="4"/>
  <c r="P13" i="4"/>
  <c r="O13" i="4"/>
  <c r="N13" i="4"/>
  <c r="M13" i="4"/>
  <c r="L13" i="4"/>
  <c r="K13" i="4"/>
  <c r="R12" i="4"/>
  <c r="Q12" i="4"/>
  <c r="P12" i="4"/>
  <c r="O12" i="4"/>
  <c r="N12" i="4"/>
  <c r="M12" i="4"/>
  <c r="L12" i="4"/>
  <c r="K12" i="4"/>
  <c r="R11" i="4"/>
  <c r="Q11" i="4"/>
  <c r="P11" i="4"/>
  <c r="O11" i="4"/>
  <c r="N11" i="4"/>
  <c r="M11" i="4"/>
  <c r="L11" i="4"/>
  <c r="K11" i="4"/>
  <c r="R10" i="4"/>
  <c r="Q10" i="4"/>
  <c r="P10" i="4"/>
  <c r="O10" i="4"/>
  <c r="N10" i="4"/>
  <c r="M10" i="4"/>
  <c r="L10" i="4"/>
  <c r="K10" i="4"/>
  <c r="B28" i="2"/>
  <c r="M7" i="6"/>
  <c r="L7" i="6"/>
  <c r="K7" i="6"/>
  <c r="J7" i="6"/>
  <c r="I7" i="6"/>
  <c r="H7" i="6"/>
  <c r="G7" i="6"/>
  <c r="F7" i="6"/>
  <c r="E7" i="6"/>
  <c r="D7" i="6"/>
  <c r="C7" i="6"/>
  <c r="B7" i="6"/>
  <c r="M6" i="6"/>
  <c r="L6" i="6"/>
  <c r="K6" i="6"/>
  <c r="J6" i="6"/>
  <c r="I6" i="6"/>
  <c r="H6" i="6"/>
  <c r="G6" i="6"/>
  <c r="F6" i="6"/>
  <c r="E6" i="6"/>
  <c r="D6" i="6"/>
  <c r="C6" i="6"/>
  <c r="B6" i="6"/>
  <c r="L6" i="2"/>
  <c r="K6" i="2"/>
  <c r="J6" i="2"/>
  <c r="I6" i="2"/>
  <c r="H6" i="2"/>
  <c r="G6" i="2"/>
  <c r="F6" i="2"/>
  <c r="E6" i="2"/>
  <c r="D6" i="2"/>
  <c r="C6" i="2"/>
  <c r="B6" i="2"/>
  <c r="C6" i="1"/>
  <c r="B6" i="1"/>
  <c r="C1" i="2"/>
  <c r="D1" i="2" s="1"/>
  <c r="E1" i="2" s="1"/>
  <c r="F1" i="2" s="1"/>
  <c r="G1" i="2" s="1"/>
  <c r="H1" i="2" s="1"/>
  <c r="I1" i="2" s="1"/>
  <c r="J1" i="2" s="1"/>
  <c r="K1" i="2" s="1"/>
  <c r="L1" i="2" s="1"/>
  <c r="L28" i="2" s="1"/>
  <c r="M6" i="2"/>
  <c r="B7" i="2"/>
  <c r="C7" i="2"/>
  <c r="D7" i="2"/>
  <c r="E7" i="2"/>
  <c r="F7" i="2"/>
  <c r="G7" i="2"/>
  <c r="H7" i="2"/>
  <c r="I7" i="2"/>
  <c r="J7" i="2"/>
  <c r="K7" i="2"/>
  <c r="L7" i="2"/>
  <c r="M7" i="2"/>
  <c r="B8" i="6" l="1"/>
  <c r="B29" i="6" s="1"/>
  <c r="F8" i="6"/>
  <c r="F29" i="6" s="1"/>
  <c r="J8" i="6"/>
  <c r="J29" i="6" s="1"/>
  <c r="C8" i="6"/>
  <c r="C29" i="6" s="1"/>
  <c r="K8" i="6"/>
  <c r="K29" i="6" s="1"/>
  <c r="E8" i="6"/>
  <c r="E29" i="6" s="1"/>
  <c r="I8" i="6"/>
  <c r="I29" i="6" s="1"/>
  <c r="G8" i="6"/>
  <c r="G29" i="6" s="1"/>
  <c r="D8" i="6"/>
  <c r="D29" i="6" s="1"/>
  <c r="C30" i="6" s="1"/>
  <c r="B2" i="7" s="1"/>
  <c r="H8" i="6"/>
  <c r="H29" i="6" s="1"/>
  <c r="L8" i="6"/>
  <c r="L29" i="6" s="1"/>
  <c r="B7" i="1"/>
  <c r="B9" i="1" s="1"/>
  <c r="B2" i="4" s="1"/>
  <c r="B28" i="6"/>
  <c r="C1" i="6"/>
  <c r="D1" i="6" s="1"/>
  <c r="E1" i="6" s="1"/>
  <c r="F1" i="6" s="1"/>
  <c r="G1" i="6" s="1"/>
  <c r="H1" i="6" s="1"/>
  <c r="I1" i="6" s="1"/>
  <c r="J1" i="6" s="1"/>
  <c r="K1" i="6" s="1"/>
  <c r="L1" i="6" s="1"/>
  <c r="L28" i="6" s="1"/>
  <c r="F28" i="2"/>
  <c r="G28" i="2"/>
  <c r="L8" i="2"/>
  <c r="L29" i="2" s="1"/>
  <c r="K28" i="2"/>
  <c r="J28" i="2"/>
  <c r="B8" i="2"/>
  <c r="B29" i="2" s="1"/>
  <c r="C8" i="2"/>
  <c r="C29" i="2" s="1"/>
  <c r="H8" i="2"/>
  <c r="H29" i="2" s="1"/>
  <c r="G8" i="2"/>
  <c r="G29" i="2" s="1"/>
  <c r="C28" i="2"/>
  <c r="J8" i="2"/>
  <c r="J29" i="2" s="1"/>
  <c r="K8" i="2"/>
  <c r="K29" i="2" s="1"/>
  <c r="D28" i="2"/>
  <c r="F8" i="2"/>
  <c r="F29" i="2" s="1"/>
  <c r="E28" i="2"/>
  <c r="H28" i="2"/>
  <c r="D8" i="2"/>
  <c r="D29" i="2" s="1"/>
  <c r="I8" i="2"/>
  <c r="I29" i="2" s="1"/>
  <c r="E8" i="2"/>
  <c r="E29" i="2" s="1"/>
  <c r="I28" i="2"/>
  <c r="E28" i="6"/>
  <c r="F28" i="6"/>
  <c r="I28" i="6"/>
  <c r="G28" i="6"/>
  <c r="J28" i="6"/>
  <c r="C28" i="6"/>
  <c r="K28" i="6"/>
  <c r="H28" i="6"/>
  <c r="D28" i="6"/>
  <c r="C30" i="2" l="1"/>
  <c r="C31" i="2" s="1"/>
  <c r="B3" i="7" s="1"/>
  <c r="B3" i="4" l="1"/>
  <c r="F11" i="4" s="1"/>
  <c r="G27" i="7"/>
  <c r="H16" i="7"/>
  <c r="H25" i="7"/>
  <c r="B26" i="7"/>
  <c r="D20" i="7"/>
  <c r="D24" i="7"/>
  <c r="H13" i="4"/>
  <c r="C21" i="7"/>
  <c r="B10" i="7"/>
  <c r="D13" i="7"/>
  <c r="I20" i="7"/>
  <c r="F26" i="7"/>
  <c r="E15" i="7"/>
  <c r="C25" i="7"/>
  <c r="H13" i="7"/>
  <c r="F10" i="7"/>
  <c r="B24" i="7"/>
  <c r="C14" i="7"/>
  <c r="F15" i="7"/>
  <c r="H20" i="7"/>
  <c r="C22" i="7"/>
  <c r="B17" i="7"/>
  <c r="D11" i="7"/>
  <c r="B14" i="7"/>
  <c r="I17" i="7"/>
  <c r="I11" i="7"/>
  <c r="B21" i="7"/>
  <c r="C12" i="7"/>
  <c r="E24" i="7"/>
  <c r="B22" i="7"/>
  <c r="C10" i="7"/>
  <c r="H22" i="7"/>
  <c r="E21" i="7"/>
  <c r="H27" i="7"/>
  <c r="C26" i="7"/>
  <c r="I10" i="7"/>
  <c r="F21" i="7"/>
  <c r="B25" i="7"/>
  <c r="G25" i="7"/>
  <c r="F17" i="7"/>
  <c r="F13" i="7"/>
  <c r="F20" i="7"/>
  <c r="F11" i="7"/>
  <c r="D17" i="7"/>
  <c r="D15" i="7"/>
  <c r="D25" i="7"/>
  <c r="D14" i="7"/>
  <c r="B23" i="7"/>
  <c r="H24" i="7"/>
  <c r="B13" i="7"/>
  <c r="I27" i="7"/>
  <c r="C11" i="7"/>
  <c r="I23" i="7"/>
  <c r="E11" i="7"/>
  <c r="C15" i="7"/>
  <c r="H11" i="7"/>
  <c r="G24" i="7"/>
  <c r="E14" i="7"/>
  <c r="B27" i="7"/>
  <c r="H26" i="7"/>
  <c r="G20" i="7"/>
  <c r="I26" i="7"/>
  <c r="E21" i="4"/>
  <c r="E13" i="4"/>
  <c r="C20" i="7"/>
  <c r="B20" i="7"/>
  <c r="G23" i="7"/>
  <c r="H23" i="7"/>
  <c r="F23" i="7"/>
  <c r="E27" i="7"/>
  <c r="E22" i="7"/>
  <c r="I24" i="7"/>
  <c r="H21" i="7"/>
  <c r="B11" i="7"/>
  <c r="D27" i="7"/>
  <c r="G17" i="7"/>
  <c r="E16" i="7"/>
  <c r="H17" i="7"/>
  <c r="C27" i="7"/>
  <c r="H14" i="7"/>
  <c r="D10" i="7"/>
  <c r="E10" i="7"/>
  <c r="F14" i="7"/>
  <c r="G13" i="7"/>
  <c r="I22" i="7"/>
  <c r="I13" i="7"/>
  <c r="G26" i="7"/>
  <c r="E25" i="7"/>
  <c r="H10" i="7"/>
  <c r="G22" i="7"/>
  <c r="B15" i="7"/>
  <c r="H15" i="7"/>
  <c r="C13" i="7"/>
  <c r="I21" i="7"/>
  <c r="E23" i="7"/>
  <c r="F24" i="7"/>
  <c r="G15" i="7"/>
  <c r="C16" i="7"/>
  <c r="C24" i="7"/>
  <c r="I15" i="7"/>
  <c r="I25" i="7"/>
  <c r="D16" i="7"/>
  <c r="I16" i="7"/>
  <c r="H12" i="7"/>
  <c r="F27" i="7"/>
  <c r="D12" i="7"/>
  <c r="C17" i="7"/>
  <c r="E20" i="7"/>
  <c r="B12" i="7"/>
  <c r="E13" i="7"/>
  <c r="F22" i="7"/>
  <c r="C23" i="7"/>
  <c r="G16" i="7"/>
  <c r="D22" i="7"/>
  <c r="I14" i="7"/>
  <c r="G10" i="7"/>
  <c r="G21" i="7"/>
  <c r="G11" i="7"/>
  <c r="F12" i="7"/>
  <c r="I12" i="7"/>
  <c r="F25" i="7"/>
  <c r="E17" i="7"/>
  <c r="E12" i="7"/>
  <c r="F16" i="7"/>
  <c r="G14" i="7"/>
  <c r="E26" i="7"/>
  <c r="G12" i="7"/>
  <c r="B16" i="7"/>
  <c r="D26" i="7"/>
  <c r="D21" i="7"/>
  <c r="D23" i="7"/>
  <c r="E19" i="8" l="1"/>
  <c r="E18" i="8"/>
  <c r="B22" i="8"/>
  <c r="B21" i="8"/>
  <c r="F22" i="8"/>
  <c r="F21" i="8"/>
  <c r="C19" i="8"/>
  <c r="C18" i="8"/>
  <c r="H19" i="8"/>
  <c r="H18" i="8"/>
  <c r="D19" i="8"/>
  <c r="D18" i="8"/>
  <c r="C22" i="8"/>
  <c r="C21" i="8"/>
  <c r="G22" i="8"/>
  <c r="G21" i="8"/>
  <c r="B19" i="8"/>
  <c r="B18" i="8"/>
  <c r="D22" i="8"/>
  <c r="D21" i="8"/>
  <c r="I22" i="8"/>
  <c r="I21" i="8"/>
  <c r="G19" i="8"/>
  <c r="G18" i="8"/>
  <c r="E22" i="8"/>
  <c r="E21" i="8"/>
  <c r="I19" i="8"/>
  <c r="I18" i="8"/>
  <c r="H22" i="8"/>
  <c r="H21" i="8"/>
  <c r="F19" i="8"/>
  <c r="F18" i="8"/>
  <c r="H17" i="4"/>
  <c r="C16" i="4"/>
  <c r="D23" i="4"/>
  <c r="H23" i="4"/>
  <c r="D12" i="4"/>
  <c r="C21" i="4"/>
  <c r="D11" i="4"/>
  <c r="I22" i="4"/>
  <c r="F13" i="4"/>
  <c r="B13" i="4"/>
  <c r="H20" i="4"/>
  <c r="F12" i="4"/>
  <c r="D10" i="4"/>
  <c r="B27" i="4"/>
  <c r="I25" i="4"/>
  <c r="D21" i="4"/>
  <c r="F23" i="4"/>
  <c r="G11" i="4"/>
  <c r="I27" i="4"/>
  <c r="G17" i="4"/>
  <c r="G14" i="4"/>
  <c r="B20" i="4"/>
  <c r="B10" i="4"/>
  <c r="F10" i="4"/>
  <c r="F21" i="4"/>
  <c r="G24" i="4"/>
  <c r="D22" i="4"/>
  <c r="C24" i="4"/>
  <c r="B12" i="4"/>
  <c r="G27" i="4"/>
  <c r="B11" i="4"/>
  <c r="G12" i="4"/>
  <c r="E27" i="4"/>
  <c r="F17" i="4"/>
  <c r="I15" i="4"/>
  <c r="D14" i="4"/>
  <c r="F24" i="4"/>
  <c r="D26" i="4"/>
  <c r="F16" i="4"/>
  <c r="I17" i="4"/>
  <c r="E24" i="4"/>
  <c r="E11" i="4"/>
  <c r="D24" i="4"/>
  <c r="E17" i="4"/>
  <c r="B24" i="4"/>
  <c r="D16" i="4"/>
  <c r="E14" i="4"/>
  <c r="I12" i="4"/>
  <c r="F26" i="4"/>
  <c r="I10" i="4"/>
  <c r="I20" i="4"/>
  <c r="H15" i="4"/>
  <c r="C23" i="4"/>
  <c r="C27" i="4"/>
  <c r="H10" i="4"/>
  <c r="C22" i="4"/>
  <c r="I21" i="4"/>
  <c r="B15" i="4"/>
  <c r="C11" i="4"/>
  <c r="H12" i="4"/>
  <c r="B25" i="4"/>
  <c r="G20" i="4"/>
  <c r="H27" i="4"/>
  <c r="F14" i="4"/>
  <c r="D27" i="4"/>
  <c r="C12" i="4"/>
  <c r="E23" i="4"/>
  <c r="G15" i="4"/>
  <c r="G22" i="4"/>
  <c r="H21" i="4"/>
  <c r="H26" i="4"/>
  <c r="D20" i="4"/>
  <c r="G21" i="4"/>
  <c r="B23" i="4"/>
  <c r="F15" i="4"/>
  <c r="B17" i="4"/>
  <c r="G16" i="4"/>
  <c r="C17" i="4"/>
  <c r="E20" i="4"/>
  <c r="D13" i="4"/>
  <c r="H24" i="4"/>
  <c r="E12" i="4"/>
  <c r="H14" i="4"/>
  <c r="H25" i="4"/>
  <c r="D25" i="4"/>
  <c r="C14" i="4"/>
  <c r="G25" i="4"/>
  <c r="B26" i="4"/>
  <c r="G26" i="4"/>
  <c r="B21" i="4"/>
  <c r="G13" i="4"/>
  <c r="E26" i="4"/>
  <c r="C13" i="4"/>
  <c r="C25" i="4"/>
  <c r="C20" i="4"/>
  <c r="H11" i="4"/>
  <c r="B14" i="4"/>
  <c r="C10" i="4"/>
  <c r="I26" i="4"/>
  <c r="I23" i="4"/>
  <c r="H22" i="4"/>
  <c r="C26" i="4"/>
  <c r="G10" i="4"/>
  <c r="B22" i="4"/>
  <c r="F22" i="4"/>
  <c r="I24" i="4"/>
  <c r="D17" i="4"/>
  <c r="D15" i="4"/>
  <c r="H16" i="4"/>
  <c r="E16" i="4"/>
  <c r="C15" i="4"/>
  <c r="F27" i="4"/>
  <c r="G23" i="4"/>
  <c r="I16" i="4"/>
  <c r="I13" i="4"/>
  <c r="E15" i="4"/>
  <c r="I14" i="4"/>
  <c r="I11" i="4"/>
  <c r="F20" i="4"/>
  <c r="F25" i="4"/>
  <c r="B16" i="4"/>
  <c r="E25" i="4"/>
  <c r="E22" i="4"/>
  <c r="E10" i="4"/>
  <c r="E4" i="8" l="1"/>
  <c r="E3" i="8"/>
  <c r="F7" i="8"/>
  <c r="F6" i="8"/>
  <c r="G4" i="8"/>
  <c r="G3" i="8"/>
  <c r="C7" i="8"/>
  <c r="C6" i="8"/>
  <c r="E7" i="8"/>
  <c r="E6" i="8"/>
  <c r="H4" i="8"/>
  <c r="H3" i="8"/>
  <c r="I7" i="8"/>
  <c r="I6" i="8"/>
  <c r="B4" i="8"/>
  <c r="B3" i="8"/>
  <c r="H7" i="8"/>
  <c r="H6" i="8"/>
  <c r="G7" i="8"/>
  <c r="G6" i="8"/>
  <c r="I4" i="8"/>
  <c r="I3" i="8"/>
  <c r="B7" i="8"/>
  <c r="B6" i="8"/>
  <c r="D7" i="8"/>
  <c r="D6" i="8"/>
  <c r="F4" i="8"/>
  <c r="F3" i="8"/>
  <c r="C4" i="8"/>
  <c r="C3" i="8"/>
  <c r="D4" i="8"/>
  <c r="D3" i="8"/>
</calcChain>
</file>

<file path=xl/sharedStrings.xml><?xml version="1.0" encoding="utf-8"?>
<sst xmlns="http://schemas.openxmlformats.org/spreadsheetml/2006/main" count="441" uniqueCount="194">
  <si>
    <t>Replicate 1</t>
  </si>
  <si>
    <t>Replicate 2</t>
  </si>
  <si>
    <t>Replicate 3</t>
  </si>
  <si>
    <t>Replicate 4</t>
  </si>
  <si>
    <t>Arith. Mean</t>
  </si>
  <si>
    <t>Corrected Abs600</t>
  </si>
  <si>
    <t>Reference OD600</t>
  </si>
  <si>
    <t>Gold cells are calculated</t>
  </si>
  <si>
    <t>Corrected value is particle-only contribution</t>
  </si>
  <si>
    <t>Corrected value = scaling factor * measured value</t>
  </si>
  <si>
    <t>Enter fluorescence measurements into blue cells</t>
  </si>
  <si>
    <t>Arith. Std.Dev.</t>
  </si>
  <si>
    <t>Values measured are fluorescence from 100uL of X uM fluorescein solution</t>
  </si>
  <si>
    <t>Values should form a straight line on both linear and log scale</t>
  </si>
  <si>
    <t>Slope should be 1:1</t>
  </si>
  <si>
    <t>Common problems:</t>
  </si>
  <si>
    <t>* Consistent pipetting error --&gt; log graph is a straight line but not 1:1 slope</t>
  </si>
  <si>
    <t>* Oversaturated detector --&gt; low concentrations linear, but high concentrations saturate or fall</t>
  </si>
  <si>
    <t>Mean of med-high levels:</t>
  </si>
  <si>
    <t>OD600/Abs600</t>
  </si>
  <si>
    <t>Unit Scaling Factors:</t>
  </si>
  <si>
    <t>Experimental Values:</t>
  </si>
  <si>
    <t>Final scaling level determined from medium-high points likely to be less impacted by saturation or pipetting error</t>
  </si>
  <si>
    <t>If needed, you can shift which points are used, but it is likely better to correct instrument settings and protocol.</t>
  </si>
  <si>
    <t>Hour 0:</t>
  </si>
  <si>
    <t>Hour 6:</t>
  </si>
  <si>
    <t>H2O</t>
  </si>
  <si>
    <t>Enter Abs600 absorbance measurements into blue cells</t>
  </si>
  <si>
    <t>Raw Plate Readings</t>
  </si>
  <si>
    <t>If you followed the recommended plate layout:</t>
  </si>
  <si>
    <t>They will automatically propagate into the correct locations in the Fluorescence Measurement Sheet</t>
  </si>
  <si>
    <t>Colony 1, Replicate 1</t>
  </si>
  <si>
    <t>Colony 1, Replicate 4</t>
  </si>
  <si>
    <t>Colony 1, Replicate 3</t>
  </si>
  <si>
    <t>Colony 1, Replicate 2</t>
  </si>
  <si>
    <t>Copy fluorescence and Abs600 measurements from your plate reader into blue cells</t>
  </si>
  <si>
    <t>Colony 2, Replicate 1</t>
  </si>
  <si>
    <t>Colony 2, Replicate 2</t>
  </si>
  <si>
    <t>Colony 2, Replicate 3</t>
  </si>
  <si>
    <t>Colony 2, Replicate 4</t>
  </si>
  <si>
    <t>Device 1</t>
  </si>
  <si>
    <t>Device 2</t>
  </si>
  <si>
    <t>Device 3</t>
  </si>
  <si>
    <t>Device 4</t>
  </si>
  <si>
    <t>Device 5</t>
  </si>
  <si>
    <t>Device 6</t>
  </si>
  <si>
    <t>LB + Chlor (blank)</t>
  </si>
  <si>
    <t>Neg. Control</t>
  </si>
  <si>
    <t>Pos. Control</t>
  </si>
  <si>
    <t>Fluorescence Raw Readings:</t>
  </si>
  <si>
    <t>Abs600 Raw Readings:</t>
  </si>
  <si>
    <t>Enter fluorescence and Abs600 measurements into blue cells on "Raw Plate Reader Measurements"</t>
  </si>
  <si>
    <t>A1</t>
  </si>
  <si>
    <t>B1</t>
  </si>
  <si>
    <t>C3</t>
  </si>
  <si>
    <t>C2</t>
  </si>
  <si>
    <t>C1</t>
  </si>
  <si>
    <t>D1</t>
  </si>
  <si>
    <t>E1</t>
  </si>
  <si>
    <t>F1</t>
  </si>
  <si>
    <t>G1</t>
  </si>
  <si>
    <t>H1</t>
  </si>
  <si>
    <t>A2</t>
  </si>
  <si>
    <t>B2</t>
  </si>
  <si>
    <t>D2</t>
  </si>
  <si>
    <t>E2</t>
  </si>
  <si>
    <t>F2</t>
  </si>
  <si>
    <t>G2</t>
  </si>
  <si>
    <t>H2</t>
  </si>
  <si>
    <t>A3</t>
  </si>
  <si>
    <t>A4</t>
  </si>
  <si>
    <t>A5</t>
  </si>
  <si>
    <t>A6</t>
  </si>
  <si>
    <t>A7</t>
  </si>
  <si>
    <t>A8</t>
  </si>
  <si>
    <t>A9</t>
  </si>
  <si>
    <t>B3</t>
  </si>
  <si>
    <t>B4</t>
  </si>
  <si>
    <t>B5</t>
  </si>
  <si>
    <t>B6</t>
  </si>
  <si>
    <t>B7</t>
  </si>
  <si>
    <t>B8</t>
  </si>
  <si>
    <t>B9</t>
  </si>
  <si>
    <t>C4</t>
  </si>
  <si>
    <t>C5</t>
  </si>
  <si>
    <t>C6</t>
  </si>
  <si>
    <t>C7</t>
  </si>
  <si>
    <t>C8</t>
  </si>
  <si>
    <t>C9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</si>
  <si>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</si>
  <si>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</si>
  <si>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</si>
  <si>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</si>
  <si>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</si>
  <si>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</si>
  <si>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</si>
  <si>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</si>
  <si>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</si>
  <si>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</si>
  <si>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</si>
  <si>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</si>
  <si>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</si>
  <si>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</si>
  <si>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F3</t>
  </si>
  <si>
    <t>F4</t>
  </si>
  <si>
    <t>F5</t>
  </si>
  <si>
    <t>F6</t>
  </si>
  <si>
    <t>F7</t>
  </si>
  <si>
    <t>F8</t>
  </si>
  <si>
    <t>F9</t>
  </si>
  <si>
    <t>G3</t>
  </si>
  <si>
    <t>G4</t>
  </si>
  <si>
    <t>G5</t>
  </si>
  <si>
    <t>G6</t>
  </si>
  <si>
    <t>G7</t>
  </si>
  <si>
    <t>G8</t>
  </si>
  <si>
    <t>G9</t>
  </si>
  <si>
    <t>H3</t>
  </si>
  <si>
    <t>H4</t>
  </si>
  <si>
    <t>H5</t>
  </si>
  <si>
    <t>H6</t>
  </si>
  <si>
    <t>H7</t>
  </si>
  <si>
    <t>H8</t>
  </si>
  <si>
    <t>H9</t>
  </si>
  <si>
    <t>Number of Particles</t>
  </si>
  <si>
    <t>Enter Abs600 measurements into blue cells</t>
  </si>
  <si>
    <t>Particles / OD</t>
  </si>
  <si>
    <t>Reference value is for 100uL of LUDOX CL-X in a well of a standard 96-well flat-bottom black with clear bottom plate</t>
  </si>
  <si>
    <t>Mean particles / Abs600</t>
  </si>
  <si>
    <t>Assumed plate well pattern:</t>
  </si>
  <si>
    <t>Particles / Abs600</t>
  </si>
  <si>
    <t>OD600 / Abs600</t>
  </si>
  <si>
    <t>These are imported from the prior sheets</t>
  </si>
  <si>
    <t>uM Fluorescein / OD</t>
  </si>
  <si>
    <t>Fluorescein/a.u.</t>
  </si>
  <si>
    <t>Mean uM fluorescein / a.u.:</t>
  </si>
  <si>
    <t>uM Fluorescein / a.u.</t>
  </si>
  <si>
    <t>Net Abs 600</t>
  </si>
  <si>
    <t>Net Fluorescein a.u.</t>
  </si>
  <si>
    <t>MEFL / particle</t>
  </si>
  <si>
    <t>MEFL / a.u.</t>
  </si>
  <si>
    <t>MEFL / a.u.:</t>
  </si>
  <si>
    <t>Spheres/gram</t>
  </si>
  <si>
    <t>Cospheric Monodisperse Silica Microspheres 0.961um diameter</t>
  </si>
  <si>
    <t>grams/mL</t>
  </si>
  <si>
    <t>Spheres/0.55 mL</t>
  </si>
  <si>
    <t>Dilution X:</t>
  </si>
  <si>
    <t>Resuspend volume mL:</t>
  </si>
  <si>
    <t>Total volume mL:</t>
  </si>
  <si>
    <t>Particles / mL:</t>
  </si>
  <si>
    <t>Arith. Net Mean</t>
  </si>
  <si>
    <t>Fluorescein uM</t>
  </si>
  <si>
    <t>Initial Molarity</t>
  </si>
  <si>
    <t>Molecules / Mole</t>
  </si>
  <si>
    <t>Well volume (L):</t>
  </si>
  <si>
    <t>Initial Molecules:</t>
  </si>
  <si>
    <t>Fluorescein uM --&gt; MEFL calculation:</t>
  </si>
  <si>
    <t>MEFL / uM</t>
  </si>
  <si>
    <t>LUDOX CL-X</t>
  </si>
  <si>
    <t>Well volume (mL)</t>
  </si>
  <si>
    <t>Initial particles:</t>
  </si>
  <si>
    <t>uM Fluorescein/a.u.</t>
  </si>
  <si>
    <t>Gold cells are calculated from values on other sheets</t>
  </si>
  <si>
    <t>Negative Control</t>
  </si>
  <si>
    <t>t=0</t>
  </si>
  <si>
    <t>Positive Control</t>
  </si>
  <si>
    <t>t=6</t>
  </si>
  <si>
    <t>Test Device 1</t>
  </si>
  <si>
    <t>Test Device 2</t>
  </si>
  <si>
    <t>Test Device 3</t>
  </si>
  <si>
    <t>Test Device 4</t>
  </si>
  <si>
    <t>Test Device 5</t>
  </si>
  <si>
    <t>Test Device 6</t>
  </si>
  <si>
    <t>MEFL/OD</t>
  </si>
  <si>
    <t>Fluorescence per particle</t>
  </si>
  <si>
    <t>Fluorescence per OD</t>
  </si>
  <si>
    <t>Mean</t>
  </si>
  <si>
    <t>Standard Deviation</t>
  </si>
  <si>
    <t>Conversion of fluorescence per OD into fluorescence per CFU, compared with fluorescence per particle</t>
  </si>
  <si>
    <t>MEFL / uM fluorescein</t>
  </si>
  <si>
    <t>Sample volume in well (in mL)</t>
  </si>
  <si>
    <t>t = 0</t>
  </si>
  <si>
    <t>Sample</t>
  </si>
  <si>
    <t>Mean uM fluorescein/OD</t>
  </si>
  <si>
    <t>Negative Control, Culture 1</t>
  </si>
  <si>
    <t>Negative Control, Culture 2</t>
  </si>
  <si>
    <t>Positive Control, Culture 1</t>
  </si>
  <si>
    <t>Positive Control, Culture 2</t>
  </si>
  <si>
    <t>CFU/mL of 0.1 OD</t>
  </si>
  <si>
    <t>CFU/mL of 1 OD</t>
  </si>
  <si>
    <t>CFU of 1 OD in 0.1 mL</t>
  </si>
  <si>
    <t>Fluorescence per CFU (MEFL/CFU)</t>
  </si>
  <si>
    <t>Fluorescence per particle (MEFL/particle)</t>
  </si>
  <si>
    <t>Ratio MEFL/CFU : MEFL/particle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</si>
</sst>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00E+00"/>
  </numFmts>
  <fonts count="13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i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i/>
      <sz val="11"/>
      <color rgb="FF000000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1" fontId="0" fillId="0" borderId="0" xfId="0" applyNumberFormat="1"/>
    <xf numFmtId="0" fontId="5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11" fontId="5" fillId="0" borderId="0" xfId="0" applyNumberFormat="1" applyFont="1"/>
    <xf numFmtId="11" fontId="0" fillId="3" borderId="3" xfId="0" applyNumberFormat="1" applyFill="1" applyBorder="1"/>
    <xf numFmtId="2" fontId="0" fillId="3" borderId="3" xfId="0" applyNumberFormat="1" applyFill="1" applyBorder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1" fontId="1" fillId="0" borderId="0" xfId="0" applyNumberFormat="1" applyFont="1" applyAlignment="1">
      <alignment horizontal="center"/>
    </xf>
    <xf numFmtId="165" fontId="0" fillId="2" borderId="1" xfId="0" applyNumberFormat="1" applyFill="1" applyBorder="1"/>
    <xf numFmtId="165" fontId="0" fillId="3" borderId="3" xfId="0" applyNumberFormat="1" applyFill="1" applyBorder="1"/>
    <xf numFmtId="165" fontId="0" fillId="3" borderId="1" xfId="0" applyNumberFormat="1" applyFill="1" applyBorder="1"/>
    <xf numFmtId="165" fontId="0" fillId="0" borderId="0" xfId="0" applyNumberFormat="1"/>
    <xf numFmtId="2" fontId="0" fillId="0" borderId="0" xfId="0" applyNumberFormat="1"/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0" fillId="2" borderId="1" xfId="0" applyNumberFormat="1" applyFill="1" applyBorder="1"/>
    <xf numFmtId="166" fontId="0" fillId="3" borderId="3" xfId="0" applyNumberFormat="1" applyFill="1" applyBorder="1"/>
    <xf numFmtId="166" fontId="0" fillId="0" borderId="0" xfId="0" applyNumberFormat="1"/>
    <xf numFmtId="165" fontId="11" fillId="3" borderId="1" xfId="0" applyNumberFormat="1" applyFont="1" applyFill="1" applyBorder="1"/>
    <xf numFmtId="0" fontId="0" fillId="0" borderId="0" xfId="0" applyFill="1" applyBorder="1"/>
    <xf numFmtId="0" fontId="12" fillId="0" borderId="0" xfId="0" applyFont="1"/>
    <xf numFmtId="0" fontId="9" fillId="0" borderId="0" xfId="0" applyFont="1" applyFill="1"/>
    <xf numFmtId="0" fontId="12" fillId="0" borderId="0" xfId="0" applyFont="1" applyFill="1"/>
    <xf numFmtId="165" fontId="12" fillId="0" borderId="0" xfId="0" applyNumberFormat="1" applyFont="1" applyFill="1"/>
    <xf numFmtId="11" fontId="12" fillId="0" borderId="0" xfId="0" applyNumberFormat="1" applyFont="1" applyFill="1"/>
    <xf numFmtId="2" fontId="12" fillId="0" borderId="0" xfId="0" applyNumberFormat="1" applyFont="1" applyFill="1"/>
    <xf numFmtId="0" fontId="12" fillId="0" borderId="1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1" fontId="9" fillId="0" borderId="0" xfId="0" applyNumberFormat="1" applyFont="1"/>
    <xf numFmtId="11" fontId="12" fillId="0" borderId="0" xfId="0" applyNumberFormat="1" applyFont="1"/>
    <xf numFmtId="0" fontId="12" fillId="0" borderId="0" xfId="0" applyNumberFormat="1" applyFont="1"/>
    <xf numFmtId="11" fontId="12" fillId="0" borderId="1" xfId="0" applyNumberFormat="1" applyFont="1" applyBorder="1" applyAlignment="1">
      <alignment horizontal="center" vertical="center"/>
    </xf>
    <xf numFmtId="11" fontId="12" fillId="4" borderId="1" xfId="0" applyNumberFormat="1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11" fontId="9" fillId="5" borderId="1" xfId="0" applyNumberFormat="1" applyFont="1" applyFill="1" applyBorder="1" applyAlignment="1">
      <alignment horizontal="center" vertical="center"/>
    </xf>
    <xf numFmtId="11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2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'Particle standard curve'!$B$7:$M$7</c:f>
                <c:numCache>
                  <c:formatCode>General</c:formatCode>
                  <c:ptCount val="12"/>
                  <c:pt idx="0">
                    <c:v>1.555634918610406E-2</c:v>
                  </c:pt>
                  <c:pt idx="1">
                    <c:v>1.2832251036613449E-2</c:v>
                  </c:pt>
                  <c:pt idx="2">
                    <c:v>9.4692484742278683E-3</c:v>
                  </c:pt>
                  <c:pt idx="3">
                    <c:v>8.4606934309980342E-3</c:v>
                  </c:pt>
                  <c:pt idx="4">
                    <c:v>3.8622100754188257E-3</c:v>
                  </c:pt>
                  <c:pt idx="5">
                    <c:v>4.932882862316244E-3</c:v>
                  </c:pt>
                  <c:pt idx="6">
                    <c:v>2.6299556396765858E-3</c:v>
                  </c:pt>
                  <c:pt idx="7">
                    <c:v>2.6299556396765797E-3</c:v>
                  </c:pt>
                  <c:pt idx="8">
                    <c:v>1.5000000000000013E-3</c:v>
                  </c:pt>
                  <c:pt idx="9">
                    <c:v>1.8257418583505504E-3</c:v>
                  </c:pt>
                  <c:pt idx="10">
                    <c:v>3.5939764421413045E-3</c:v>
                  </c:pt>
                  <c:pt idx="11">
                    <c:v>9.5742710775633896E-4</c:v>
                  </c:pt>
                </c:numCache>
              </c:numRef>
            </c:plus>
            <c:minus>
              <c:numRef>
                <c:f>'Particle standard curve'!$B$7:$M$7</c:f>
                <c:numCache>
                  <c:formatCode>General</c:formatCode>
                  <c:ptCount val="12"/>
                  <c:pt idx="0">
                    <c:v>1.555634918610406E-2</c:v>
                  </c:pt>
                  <c:pt idx="1">
                    <c:v>1.2832251036613449E-2</c:v>
                  </c:pt>
                  <c:pt idx="2">
                    <c:v>9.4692484742278683E-3</c:v>
                  </c:pt>
                  <c:pt idx="3">
                    <c:v>8.4606934309980342E-3</c:v>
                  </c:pt>
                  <c:pt idx="4">
                    <c:v>3.8622100754188257E-3</c:v>
                  </c:pt>
                  <c:pt idx="5">
                    <c:v>4.932882862316244E-3</c:v>
                  </c:pt>
                  <c:pt idx="6">
                    <c:v>2.6299556396765858E-3</c:v>
                  </c:pt>
                  <c:pt idx="7">
                    <c:v>2.6299556396765797E-3</c:v>
                  </c:pt>
                  <c:pt idx="8">
                    <c:v>1.5000000000000013E-3</c:v>
                  </c:pt>
                  <c:pt idx="9">
                    <c:v>1.8257418583505504E-3</c:v>
                  </c:pt>
                  <c:pt idx="10">
                    <c:v>3.5939764421413045E-3</c:v>
                  </c:pt>
                  <c:pt idx="11">
                    <c:v>9.5742710775633896E-4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'Particle standard curve'!$B$1:$M$1</c:f>
              <c:numCache>
                <c:formatCode>0.00E+00</c:formatCode>
                <c:ptCount val="12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  <c:pt idx="11" formatCode="General">
                  <c:v>0</c:v>
                </c:pt>
              </c:numCache>
            </c:numRef>
          </c:xVal>
          <c:yVal>
            <c:numRef>
              <c:f>'Particle standard curve'!$B$6:$M$6</c:f>
              <c:numCache>
                <c:formatCode>0.000</c:formatCode>
                <c:ptCount val="12"/>
                <c:pt idx="0">
                  <c:v>0.84299999999999997</c:v>
                </c:pt>
                <c:pt idx="1">
                  <c:v>0.504</c:v>
                </c:pt>
                <c:pt idx="2">
                  <c:v>0.29449999999999998</c:v>
                </c:pt>
                <c:pt idx="3">
                  <c:v>0.19674999999999998</c:v>
                </c:pt>
                <c:pt idx="4">
                  <c:v>0.13775000000000001</c:v>
                </c:pt>
                <c:pt idx="5">
                  <c:v>0.10049999999999999</c:v>
                </c:pt>
                <c:pt idx="6">
                  <c:v>8.9749999999999996E-2</c:v>
                </c:pt>
                <c:pt idx="7">
                  <c:v>8.4750000000000006E-2</c:v>
                </c:pt>
                <c:pt idx="8">
                  <c:v>7.775E-2</c:v>
                </c:pt>
                <c:pt idx="9">
                  <c:v>7.2000000000000008E-2</c:v>
                </c:pt>
                <c:pt idx="10">
                  <c:v>6.1749999999999999E-2</c:v>
                </c:pt>
                <c:pt idx="11">
                  <c:v>5.3249999999999999E-2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A4-E34D-AE91-4BB50CAC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77448"/>
        <c:axId val="2083649208"/>
      </c:scatterChart>
      <c:valAx>
        <c:axId val="2083177448"/>
        <c:scaling>
          <c:orientation val="minMax"/>
          <c:max val="250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649208"/>
        <c:crosses val="autoZero"/>
        <c:crossBetween val="midCat"/>
      </c:valAx>
      <c:valAx>
        <c:axId val="20836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177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trendline>
            <c:trendlineType val="powe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'Particle standard curve'!$B$1:$L$1</c:f>
              <c:numCache>
                <c:formatCode>0.00E+00</c:formatCode>
                <c:ptCount val="11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</c:numCache>
            </c:numRef>
          </c:xVal>
          <c:yVal>
            <c:numRef>
              <c:f>'Particle standard curve'!$B$6:$L$6</c:f>
              <c:numCache>
                <c:formatCode>0.000</c:formatCode>
                <c:ptCount val="11"/>
                <c:pt idx="0">
                  <c:v>0.84299999999999997</c:v>
                </c:pt>
                <c:pt idx="1">
                  <c:v>0.504</c:v>
                </c:pt>
                <c:pt idx="2">
                  <c:v>0.29449999999999998</c:v>
                </c:pt>
                <c:pt idx="3">
                  <c:v>0.19674999999999998</c:v>
                </c:pt>
                <c:pt idx="4">
                  <c:v>0.13775000000000001</c:v>
                </c:pt>
                <c:pt idx="5">
                  <c:v>0.10049999999999999</c:v>
                </c:pt>
                <c:pt idx="6">
                  <c:v>8.9749999999999996E-2</c:v>
                </c:pt>
                <c:pt idx="7">
                  <c:v>8.4750000000000006E-2</c:v>
                </c:pt>
                <c:pt idx="8">
                  <c:v>7.775E-2</c:v>
                </c:pt>
                <c:pt idx="9">
                  <c:v>7.2000000000000008E-2</c:v>
                </c:pt>
                <c:pt idx="10">
                  <c:v>6.1749999999999999E-2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3B-A945-B696-14209793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99288"/>
        <c:axId val="2083590712"/>
      </c:scatterChart>
      <c:valAx>
        <c:axId val="2083599288"/>
        <c:scaling>
          <c:logBase val="10"/>
          <c:orientation val="minMax"/>
          <c:max val="300000000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0712"/>
        <c:crosses val="autoZero"/>
        <c:crossBetween val="midCat"/>
      </c:valAx>
      <c:valAx>
        <c:axId val="20835907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9288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'Fluorescein standard curve'!$B$7:$M$7</c:f>
                <c:numCache>
                  <c:formatCode>General</c:formatCode>
                  <c:ptCount val="12"/>
                  <c:pt idx="0">
                    <c:v>32909.271236740162</c:v>
                  </c:pt>
                  <c:pt idx="1">
                    <c:v>25678.967768714276</c:v>
                  </c:pt>
                  <c:pt idx="2">
                    <c:v>48768.178306487251</c:v>
                  </c:pt>
                  <c:pt idx="3">
                    <c:v>13247.702001982583</c:v>
                  </c:pt>
                  <c:pt idx="4">
                    <c:v>4144.9633995167351</c:v>
                  </c:pt>
                  <c:pt idx="5">
                    <c:v>8539.3868731894381</c:v>
                  </c:pt>
                  <c:pt idx="6">
                    <c:v>3122.6679537162872</c:v>
                  </c:pt>
                  <c:pt idx="7">
                    <c:v>1779.0894850550189</c:v>
                  </c:pt>
                  <c:pt idx="8">
                    <c:v>1030.4291094975915</c:v>
                  </c:pt>
                  <c:pt idx="9">
                    <c:v>521.96662705419533</c:v>
                  </c:pt>
                  <c:pt idx="10">
                    <c:v>266.30062279311318</c:v>
                  </c:pt>
                  <c:pt idx="11">
                    <c:v>15.76861941748022</c:v>
                  </c:pt>
                </c:numCache>
              </c:numRef>
            </c:plus>
            <c:minus>
              <c:numRef>
                <c:f>'Fluorescein standard curve'!$B$7:$M$7</c:f>
                <c:numCache>
                  <c:formatCode>General</c:formatCode>
                  <c:ptCount val="12"/>
                  <c:pt idx="0">
                    <c:v>32909.271236740162</c:v>
                  </c:pt>
                  <c:pt idx="1">
                    <c:v>25678.967768714276</c:v>
                  </c:pt>
                  <c:pt idx="2">
                    <c:v>48768.178306487251</c:v>
                  </c:pt>
                  <c:pt idx="3">
                    <c:v>13247.702001982583</c:v>
                  </c:pt>
                  <c:pt idx="4">
                    <c:v>4144.9633995167351</c:v>
                  </c:pt>
                  <c:pt idx="5">
                    <c:v>8539.3868731894381</c:v>
                  </c:pt>
                  <c:pt idx="6">
                    <c:v>3122.6679537162872</c:v>
                  </c:pt>
                  <c:pt idx="7">
                    <c:v>1779.0894850550189</c:v>
                  </c:pt>
                  <c:pt idx="8">
                    <c:v>1030.4291094975915</c:v>
                  </c:pt>
                  <c:pt idx="9">
                    <c:v>521.96662705419533</c:v>
                  </c:pt>
                  <c:pt idx="10">
                    <c:v>266.30062279311318</c:v>
                  </c:pt>
                  <c:pt idx="11">
                    <c:v>15.76861941748022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'Fluorescein standard curve'!$B$1:$M$1</c:f>
              <c:numCache>
                <c:formatCode>General</c:formatCode>
                <c:ptCount val="12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  <c:pt idx="11">
                  <c:v>0</c:v>
                </c:pt>
              </c:numCache>
            </c:numRef>
          </c:xVal>
          <c:yVal>
            <c:numRef>
              <c:f>'Fluorescein standard curve'!$B$6:$M$6</c:f>
              <c:numCache>
                <c:formatCode>0.000E+00</c:formatCode>
                <c:ptCount val="12"/>
                <c:pt idx="0">
                  <c:v>1373260</c:v>
                </c:pt>
                <c:pt idx="1">
                  <c:v>771904.5</c:v>
                </c:pt>
                <c:pt idx="2">
                  <c:v>407455</c:v>
                </c:pt>
                <c:pt idx="3">
                  <c:v>220267.5</c:v>
                </c:pt>
                <c:pt idx="4">
                  <c:v>113072.75</c:v>
                </c:pt>
                <c:pt idx="5">
                  <c:v>60584.95</c:v>
                </c:pt>
                <c:pt idx="6">
                  <c:v>31197.724999999999</c:v>
                </c:pt>
                <c:pt idx="7">
                  <c:v>17044.325000000001</c:v>
                </c:pt>
                <c:pt idx="8">
                  <c:v>9344.9049999999988</c:v>
                </c:pt>
                <c:pt idx="9">
                  <c:v>5591.1625000000004</c:v>
                </c:pt>
                <c:pt idx="10">
                  <c:v>3525.9850000000001</c:v>
                </c:pt>
                <c:pt idx="11">
                  <c:v>1287.3175000000001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E8-9D49-8993-B273940A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77448"/>
        <c:axId val="2083649208"/>
      </c:scatterChart>
      <c:valAx>
        <c:axId val="2083177448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649208"/>
        <c:crosses val="autoZero"/>
        <c:crossBetween val="midCat"/>
      </c:valAx>
      <c:valAx>
        <c:axId val="20836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177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trendline>
            <c:trendlineType val="powe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'Fluorescein standard curve'!$B$1:$L$1</c:f>
              <c:numCache>
                <c:formatCode>General</c:formatCode>
                <c:ptCount val="11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</c:numCache>
            </c:numRef>
          </c:xVal>
          <c:yVal>
            <c:numRef>
              <c:f>'Fluorescein standard curve'!$B$6:$L$6</c:f>
              <c:numCache>
                <c:formatCode>0.000E+00</c:formatCode>
                <c:ptCount val="11"/>
                <c:pt idx="0">
                  <c:v>1373260</c:v>
                </c:pt>
                <c:pt idx="1">
                  <c:v>771904.5</c:v>
                </c:pt>
                <c:pt idx="2">
                  <c:v>407455</c:v>
                </c:pt>
                <c:pt idx="3">
                  <c:v>220267.5</c:v>
                </c:pt>
                <c:pt idx="4">
                  <c:v>113072.75</c:v>
                </c:pt>
                <c:pt idx="5">
                  <c:v>60584.95</c:v>
                </c:pt>
                <c:pt idx="6">
                  <c:v>31197.724999999999</c:v>
                </c:pt>
                <c:pt idx="7">
                  <c:v>17044.325000000001</c:v>
                </c:pt>
                <c:pt idx="8">
                  <c:v>9344.9049999999988</c:v>
                </c:pt>
                <c:pt idx="9">
                  <c:v>5591.1625000000004</c:v>
                </c:pt>
                <c:pt idx="10">
                  <c:v>3525.9850000000001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E8-A340-A627-6DE5ED446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99288"/>
        <c:axId val="2083590712"/>
      </c:scatterChart>
      <c:valAx>
        <c:axId val="2083599288"/>
        <c:scaling>
          <c:logBase val="10"/>
          <c:orientation val="minMax"/>
          <c:max val="10"/>
          <c:min val="1.0000000000000002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0712"/>
        <c:crosses val="autoZero"/>
        <c:crossBetween val="midCat"/>
      </c:valAx>
      <c:valAx>
        <c:axId val="20835907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9288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Fluorescence per 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 hour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'Our Analysis'!$B$4:$I$4</c:f>
                <c:numCache>
                  <c:formatCode>General</c:formatCode>
                  <c:ptCount val="8"/>
                  <c:pt idx="0">
                    <c:v>4.9088058287610446E-2</c:v>
                  </c:pt>
                  <c:pt idx="1">
                    <c:v>9.8505866751216933E-2</c:v>
                  </c:pt>
                  <c:pt idx="2">
                    <c:v>1.2416422175812367</c:v>
                  </c:pt>
                  <c:pt idx="3">
                    <c:v>0.16841367633392967</c:v>
                  </c:pt>
                  <c:pt idx="4">
                    <c:v>4.6338977114976171E-2</c:v>
                  </c:pt>
                  <c:pt idx="5">
                    <c:v>0.36193520501680559</c:v>
                  </c:pt>
                  <c:pt idx="6">
                    <c:v>0.22830406274506421</c:v>
                  </c:pt>
                  <c:pt idx="7">
                    <c:v>0.12933083282349939</c:v>
                  </c:pt>
                </c:numCache>
              </c:numRef>
            </c:plus>
            <c:minus>
              <c:numRef>
                <c:f>'Our Analysis'!$B$4:$I$4</c:f>
                <c:numCache>
                  <c:formatCode>General</c:formatCode>
                  <c:ptCount val="8"/>
                  <c:pt idx="0">
                    <c:v>4.9088058287610446E-2</c:v>
                  </c:pt>
                  <c:pt idx="1">
                    <c:v>9.8505866751216933E-2</c:v>
                  </c:pt>
                  <c:pt idx="2">
                    <c:v>1.2416422175812367</c:v>
                  </c:pt>
                  <c:pt idx="3">
                    <c:v>0.16841367633392967</c:v>
                  </c:pt>
                  <c:pt idx="4">
                    <c:v>4.6338977114976171E-2</c:v>
                  </c:pt>
                  <c:pt idx="5">
                    <c:v>0.36193520501680559</c:v>
                  </c:pt>
                  <c:pt idx="6">
                    <c:v>0.22830406274506421</c:v>
                  </c:pt>
                  <c:pt idx="7">
                    <c:v>0.12933083282349939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'Our Analysis'!$B$2:$I$2</c:f>
              <c:strCache>
                <c:ptCount val="8"/>
                <c:pt idx="0">
                  <c:v>Negative Control</c:v>
                </c:pt>
                <c:pt idx="1">
                  <c:v>Positive Control</c:v>
                </c:pt>
                <c:pt idx="2">
                  <c:v>Test Device 1</c:v>
                </c:pt>
                <c:pt idx="3">
                  <c:v>Test Device 2</c:v>
                </c:pt>
                <c:pt idx="4">
                  <c:v>Test Device 3</c:v>
                </c:pt>
                <c:pt idx="5">
                  <c:v>Test Device 4</c:v>
                </c:pt>
                <c:pt idx="6">
                  <c:v>Test Device 5</c:v>
                </c:pt>
                <c:pt idx="7">
                  <c:v>Test Device 6</c:v>
                </c:pt>
              </c:strCache>
            </c:strRef>
          </c:cat>
          <c:val>
            <c:numRef>
              <c:f>'Our Analysis'!$B$3:$I$3</c:f>
              <c:numCache>
                <c:formatCode>0.000</c:formatCode>
                <c:ptCount val="8"/>
                <c:pt idx="0">
                  <c:v>0.13913432290950298</c:v>
                </c:pt>
                <c:pt idx="1">
                  <c:v>0.72017061170057228</c:v>
                </c:pt>
                <c:pt idx="2">
                  <c:v>4.0165614004198886</c:v>
                </c:pt>
                <c:pt idx="3">
                  <c:v>1.0381696368025919</c:v>
                </c:pt>
                <c:pt idx="4">
                  <c:v>0.11857727404604285</c:v>
                </c:pt>
                <c:pt idx="5">
                  <c:v>3.501189341086449</c:v>
                </c:pt>
                <c:pt idx="6">
                  <c:v>1.839502860832041</c:v>
                </c:pt>
                <c:pt idx="7">
                  <c:v>0.70121813433217273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C-496F-83A1-515F33E5CAE1}"/>
            </c:ext>
          </c:extLst>
        </c:ser>
        <c:ser>
          <c:idx val="1"/>
          <c:order val="1"/>
          <c:tx>
            <c:v>6 hour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'Our Analysis'!$B$7:$I$7</c:f>
                <c:numCache>
                  <c:formatCode>General</c:formatCode>
                  <c:ptCount val="8"/>
                  <c:pt idx="0">
                    <c:v>3.4280365674276433E-3</c:v>
                  </c:pt>
                  <c:pt idx="1">
                    <c:v>6.1931478342787671E-2</c:v>
                  </c:pt>
                  <c:pt idx="2">
                    <c:v>0.80409192934328388</c:v>
                  </c:pt>
                  <c:pt idx="3">
                    <c:v>0.15295884301265425</c:v>
                  </c:pt>
                  <c:pt idx="4">
                    <c:v>1.9469325159060169E-3</c:v>
                  </c:pt>
                  <c:pt idx="5">
                    <c:v>7.1100147458718482E-2</c:v>
                  </c:pt>
                  <c:pt idx="6">
                    <c:v>0.52608281905013798</c:v>
                  </c:pt>
                  <c:pt idx="7">
                    <c:v>6.1545076351030237E-2</c:v>
                  </c:pt>
                </c:numCache>
              </c:numRef>
            </c:plus>
            <c:minus>
              <c:numRef>
                <c:f>'Our Analysis'!$B$7:$I$7</c:f>
                <c:numCache>
                  <c:formatCode>General</c:formatCode>
                  <c:ptCount val="8"/>
                  <c:pt idx="0">
                    <c:v>3.4280365674276433E-3</c:v>
                  </c:pt>
                  <c:pt idx="1">
                    <c:v>6.1931478342787671E-2</c:v>
                  </c:pt>
                  <c:pt idx="2">
                    <c:v>0.80409192934328388</c:v>
                  </c:pt>
                  <c:pt idx="3">
                    <c:v>0.15295884301265425</c:v>
                  </c:pt>
                  <c:pt idx="4">
                    <c:v>1.9469325159060169E-3</c:v>
                  </c:pt>
                  <c:pt idx="5">
                    <c:v>7.1100147458718482E-2</c:v>
                  </c:pt>
                  <c:pt idx="6">
                    <c:v>0.52608281905013798</c:v>
                  </c:pt>
                  <c:pt idx="7">
                    <c:v>6.1545076351030237E-2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'Our Analysis'!$B$6:$I$6</c:f>
              <c:numCache>
                <c:formatCode>0.000</c:formatCode>
                <c:ptCount val="8"/>
                <c:pt idx="0">
                  <c:v>2.0002135626592806E-2</c:v>
                </c:pt>
                <c:pt idx="1">
                  <c:v>0.46514909124101833</c:v>
                </c:pt>
                <c:pt idx="2">
                  <c:v>5.1325454148450431</c:v>
                </c:pt>
                <c:pt idx="3">
                  <c:v>0.77126817522780244</c:v>
                </c:pt>
                <c:pt idx="4">
                  <c:v>2.7537955167076824E-2</c:v>
                </c:pt>
                <c:pt idx="5">
                  <c:v>0.9426840517954912</c:v>
                </c:pt>
                <c:pt idx="6">
                  <c:v>2.8468319984330024</c:v>
                </c:pt>
                <c:pt idx="7">
                  <c:v>0.34118114722966519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CC-496F-83A1-515F33E5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967808"/>
        <c:axId val="219477712"/>
      </c:barChart>
      <c:catAx>
        <c:axId val="13096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77712"/>
        <c:crosses val="autoZero"/>
        <c:auto val="1"/>
        <c:lblAlgn val="ctr"/>
        <c:lblOffset val="100"/>
        <c:noMultiLvlLbl val="0"/>
      </c:catAx>
      <c:valAx>
        <c:axId val="21947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uM Fluorescein/OD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6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Fluorescence per Particle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 hour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'Our Analysis'!$B$19:$I$19</c:f>
                <c:numCache>
                  <c:formatCode>General</c:formatCode>
                  <c:ptCount val="8"/>
                  <c:pt idx="0">
                    <c:v>1506.2554549542003</c:v>
                  </c:pt>
                  <c:pt idx="1">
                    <c:v>3022.6292160441894</c:v>
                  </c:pt>
                  <c:pt idx="2">
                    <c:v>38099.497689954384</c:v>
                  </c:pt>
                  <c:pt idx="3">
                    <c:v>5167.7338138041241</c:v>
                  </c:pt>
                  <c:pt idx="4">
                    <c:v>1421.9005495690458</c:v>
                  </c:pt>
                  <c:pt idx="5">
                    <c:v>11105.896136741796</c:v>
                  </c:pt>
                  <c:pt idx="6">
                    <c:v>7005.4561515372116</c:v>
                  </c:pt>
                  <c:pt idx="7">
                    <c:v>3968.486007182993</c:v>
                  </c:pt>
                </c:numCache>
              </c:numRef>
            </c:plus>
            <c:minus>
              <c:numRef>
                <c:f>'Our Analysis'!$B$19:$I$19</c:f>
                <c:numCache>
                  <c:formatCode>General</c:formatCode>
                  <c:ptCount val="8"/>
                  <c:pt idx="0">
                    <c:v>1506.2554549542003</c:v>
                  </c:pt>
                  <c:pt idx="1">
                    <c:v>3022.6292160441894</c:v>
                  </c:pt>
                  <c:pt idx="2">
                    <c:v>38099.497689954384</c:v>
                  </c:pt>
                  <c:pt idx="3">
                    <c:v>5167.7338138041241</c:v>
                  </c:pt>
                  <c:pt idx="4">
                    <c:v>1421.9005495690458</c:v>
                  </c:pt>
                  <c:pt idx="5">
                    <c:v>11105.896136741796</c:v>
                  </c:pt>
                  <c:pt idx="6">
                    <c:v>7005.4561515372116</c:v>
                  </c:pt>
                  <c:pt idx="7">
                    <c:v>3968.486007182993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'Our Analysis'!$B$17:$I$17</c:f>
              <c:strCache>
                <c:ptCount val="8"/>
                <c:pt idx="0">
                  <c:v>Negative Control</c:v>
                </c:pt>
                <c:pt idx="1">
                  <c:v>Positive Control</c:v>
                </c:pt>
                <c:pt idx="2">
                  <c:v>Test Device 1</c:v>
                </c:pt>
                <c:pt idx="3">
                  <c:v>Test Device 2</c:v>
                </c:pt>
                <c:pt idx="4">
                  <c:v>Test Device 3</c:v>
                </c:pt>
                <c:pt idx="5">
                  <c:v>Test Device 4</c:v>
                </c:pt>
                <c:pt idx="6">
                  <c:v>Test Device 5</c:v>
                </c:pt>
                <c:pt idx="7">
                  <c:v>Test Device 6</c:v>
                </c:pt>
              </c:strCache>
            </c:strRef>
          </c:cat>
          <c:val>
            <c:numRef>
              <c:f>'Our Analysis'!$B$18:$I$18</c:f>
              <c:numCache>
                <c:formatCode>0.000</c:formatCode>
                <c:ptCount val="8"/>
                <c:pt idx="0">
                  <c:v>4269.303781092769</c:v>
                </c:pt>
                <c:pt idx="1">
                  <c:v>22098.264836958839</c:v>
                </c:pt>
                <c:pt idx="2">
                  <c:v>123247.23630528901</c:v>
                </c:pt>
                <c:pt idx="3">
                  <c:v>31855.98968774861</c:v>
                </c:pt>
                <c:pt idx="4">
                  <c:v>3638.5156002499753</c:v>
                </c:pt>
                <c:pt idx="5">
                  <c:v>107433.16659502097</c:v>
                </c:pt>
                <c:pt idx="6">
                  <c:v>56444.710081992329</c:v>
                </c:pt>
                <c:pt idx="7">
                  <c:v>21516.712552821067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6-4B62-B043-0FDA9E6BC35D}"/>
            </c:ext>
          </c:extLst>
        </c:ser>
        <c:ser>
          <c:idx val="1"/>
          <c:order val="1"/>
          <c:tx>
            <c:v>6 hour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'Our Analysis'!$B$22:$I$22</c:f>
                <c:numCache>
                  <c:formatCode>General</c:formatCode>
                  <c:ptCount val="8"/>
                  <c:pt idx="0">
                    <c:v>105.18849104230266</c:v>
                  </c:pt>
                  <c:pt idx="1">
                    <c:v>1900.3527607598535</c:v>
                  </c:pt>
                  <c:pt idx="2">
                    <c:v>24673.370614124811</c:v>
                  </c:pt>
                  <c:pt idx="3">
                    <c:v>4693.5059097549174</c:v>
                  </c:pt>
                  <c:pt idx="4">
                    <c:v>59.741163631467231</c:v>
                  </c:pt>
                  <c:pt idx="5">
                    <c:v>2181.6912033934063</c:v>
                  </c:pt>
                  <c:pt idx="6">
                    <c:v>16142.726838147188</c:v>
                  </c:pt>
                  <c:pt idx="7">
                    <c:v>1888.4961070605141</c:v>
                  </c:pt>
                </c:numCache>
              </c:numRef>
            </c:plus>
            <c:minus>
              <c:numRef>
                <c:f>'Our Analysis'!$B$22:$I$22</c:f>
                <c:numCache>
                  <c:formatCode>General</c:formatCode>
                  <c:ptCount val="8"/>
                  <c:pt idx="0">
                    <c:v>105.18849104230266</c:v>
                  </c:pt>
                  <c:pt idx="1">
                    <c:v>1900.3527607598535</c:v>
                  </c:pt>
                  <c:pt idx="2">
                    <c:v>24673.370614124811</c:v>
                  </c:pt>
                  <c:pt idx="3">
                    <c:v>4693.5059097549174</c:v>
                  </c:pt>
                  <c:pt idx="4">
                    <c:v>59.741163631467231</c:v>
                  </c:pt>
                  <c:pt idx="5">
                    <c:v>2181.6912033934063</c:v>
                  </c:pt>
                  <c:pt idx="6">
                    <c:v>16142.726838147188</c:v>
                  </c:pt>
                  <c:pt idx="7">
                    <c:v>1888.4961070605141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'Our Analysis'!$B$21:$I$21</c:f>
              <c:numCache>
                <c:formatCode>0.000</c:formatCode>
                <c:ptCount val="8"/>
                <c:pt idx="0">
                  <c:v>613.76079945483025</c:v>
                </c:pt>
                <c:pt idx="1">
                  <c:v>14272.989816458217</c:v>
                </c:pt>
                <c:pt idx="2">
                  <c:v>157490.94176050837</c:v>
                </c:pt>
                <c:pt idx="3">
                  <c:v>23666.181484767752</c:v>
                </c:pt>
                <c:pt idx="4">
                  <c:v>844.99563917692581</c:v>
                </c:pt>
                <c:pt idx="5">
                  <c:v>28926.037102462938</c:v>
                </c:pt>
                <c:pt idx="6">
                  <c:v>87354.366348203053</c:v>
                </c:pt>
                <c:pt idx="7">
                  <c:v>10469.062783685642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6-4B62-B043-0FDA9E6BC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564384"/>
        <c:axId val="415312976"/>
      </c:barChart>
      <c:catAx>
        <c:axId val="21556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312976"/>
        <c:crosses val="autoZero"/>
        <c:auto val="1"/>
        <c:lblAlgn val="ctr"/>
        <c:lblOffset val="100"/>
        <c:noMultiLvlLbl val="0"/>
      </c:catAx>
      <c:valAx>
        <c:axId val="41531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MEFL/Particle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56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58D92B3-274A-9D46-9C7C-FA4F4019B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C5FAF1-EB12-464E-B446-35FAC7BBB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055" name="Chart 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0</xdr:row>
      <xdr:rowOff>47625</xdr:rowOff>
    </xdr:from>
    <xdr:to>
      <xdr:col>18</xdr:col>
      <xdr:colOff>409575</xdr:colOff>
      <xdr:row>16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CB16CF-6F3A-416D-9116-4473CA8AC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438150</xdr:colOff>
      <xdr:row>17</xdr:row>
      <xdr:rowOff>19050</xdr:rowOff>
    </xdr:from>
    <xdr:to>
      <xdr:col>18</xdr:col>
      <xdr:colOff>561975</xdr:colOff>
      <xdr:row>33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F4FB2C-E8D6-4FC1-8208-68B7981A3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1" sqref="C1"/>
    </sheetView>
  </sheetViews>
  <sheetFormatPr defaultColWidth="8.85546875" defaultRowHeight="15" x14ac:dyDescent="0.25"/>
  <cols>
    <col min="1" max="1" width="15.7109375" customWidth="1"/>
    <col min="2" max="2" width="10.28515625" customWidth="1"/>
  </cols>
  <sheetData>
    <row r="1" spans="1:7" x14ac:dyDescent="0.25">
      <c r="B1" t="s">
        <v>158</v>
      </c>
      <c r="C1" t="s">
        <v>26</v>
      </c>
    </row>
    <row r="2" spans="1:7" x14ac:dyDescent="0.25">
      <c r="A2" t="s">
        <v>0</v>
      </c>
      <c r="B2" s="22">
        <v>0.159554</v>
      </c>
      <c r="C2" s="22">
        <v>0.1043065</v>
      </c>
      <c r="E2" s="11" t="s">
        <v>27</v>
      </c>
    </row>
    <row r="3" spans="1:7" x14ac:dyDescent="0.25">
      <c r="A3" t="s">
        <v>1</v>
      </c>
      <c r="B3" s="22">
        <v>0.15669359999999999</v>
      </c>
      <c r="C3" s="22">
        <v>0.1001819</v>
      </c>
      <c r="E3" s="11" t="s">
        <v>7</v>
      </c>
    </row>
    <row r="4" spans="1:7" x14ac:dyDescent="0.25">
      <c r="A4" t="s">
        <v>2</v>
      </c>
      <c r="B4" s="22">
        <v>0.1552337</v>
      </c>
      <c r="C4" s="22">
        <v>8.7430419999999995E-2</v>
      </c>
    </row>
    <row r="5" spans="1:7" x14ac:dyDescent="0.25">
      <c r="A5" t="s">
        <v>3</v>
      </c>
      <c r="B5" s="22">
        <v>0.15116879999999999</v>
      </c>
      <c r="C5" s="22">
        <v>9.2829320000000007E-2</v>
      </c>
    </row>
    <row r="6" spans="1:7" x14ac:dyDescent="0.25">
      <c r="A6" t="s">
        <v>4</v>
      </c>
      <c r="B6" s="23">
        <f>AVERAGE(B2:B5)</f>
        <v>0.155662525</v>
      </c>
      <c r="C6" s="23">
        <f>AVERAGE(C2:C5)</f>
        <v>9.6187035000000004E-2</v>
      </c>
    </row>
    <row r="7" spans="1:7" x14ac:dyDescent="0.25">
      <c r="A7" t="s">
        <v>5</v>
      </c>
      <c r="B7" s="24">
        <f>$B$6-$C$6</f>
        <v>5.9475489999999992E-2</v>
      </c>
      <c r="E7" s="7" t="s">
        <v>8</v>
      </c>
    </row>
    <row r="8" spans="1:7" x14ac:dyDescent="0.25">
      <c r="A8" t="s">
        <v>6</v>
      </c>
      <c r="B8" s="32">
        <v>6.3E-2</v>
      </c>
      <c r="E8" s="18" t="s">
        <v>127</v>
      </c>
    </row>
    <row r="9" spans="1:7" x14ac:dyDescent="0.25">
      <c r="A9" t="s">
        <v>19</v>
      </c>
      <c r="B9" s="24">
        <f>$B$8/$B$7</f>
        <v>1.0592598732688039</v>
      </c>
      <c r="E9" s="7" t="s">
        <v>9</v>
      </c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5"/>
      <c r="C14" s="5"/>
      <c r="D14" s="5"/>
      <c r="E14" s="5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C5" sqref="C5"/>
    </sheetView>
  </sheetViews>
  <sheetFormatPr defaultColWidth="8.85546875" defaultRowHeight="15" x14ac:dyDescent="0.25"/>
  <cols>
    <col min="1" max="1" width="17.42578125" customWidth="1"/>
    <col min="2" max="13" width="10.85546875" customWidth="1"/>
  </cols>
  <sheetData>
    <row r="1" spans="1:17" x14ac:dyDescent="0.25">
      <c r="A1" t="s">
        <v>124</v>
      </c>
      <c r="B1" s="21">
        <f>T30/2</f>
        <v>235294117.64705887</v>
      </c>
      <c r="C1" s="21">
        <f>B1/2</f>
        <v>117647058.82352944</v>
      </c>
      <c r="D1" s="21">
        <f>C1/2</f>
        <v>58823529.411764719</v>
      </c>
      <c r="E1" s="21">
        <f>D1/2</f>
        <v>29411764.705882359</v>
      </c>
      <c r="F1" s="21">
        <f t="shared" ref="F1:L1" si="0">E1/2</f>
        <v>14705882.35294118</v>
      </c>
      <c r="G1" s="21">
        <f t="shared" si="0"/>
        <v>7352941.1764705898</v>
      </c>
      <c r="H1" s="21">
        <f t="shared" si="0"/>
        <v>3676470.5882352949</v>
      </c>
      <c r="I1" s="21">
        <f t="shared" si="0"/>
        <v>1838235.2941176475</v>
      </c>
      <c r="J1" s="21">
        <f t="shared" si="0"/>
        <v>919117.64705882373</v>
      </c>
      <c r="K1" s="21">
        <f t="shared" si="0"/>
        <v>459558.82352941186</v>
      </c>
      <c r="L1" s="21">
        <f t="shared" si="0"/>
        <v>229779.41176470593</v>
      </c>
      <c r="M1" s="2">
        <v>0</v>
      </c>
    </row>
    <row r="2" spans="1:17" x14ac:dyDescent="0.25">
      <c r="A2" t="s">
        <v>0</v>
      </c>
      <c r="B2" s="22">
        <v>0.86599999999999999</v>
      </c>
      <c r="C2" s="22">
        <v>0.499</v>
      </c>
      <c r="D2" s="22">
        <v>0.29399999999999998</v>
      </c>
      <c r="E2" s="22">
        <v>0.186</v>
      </c>
      <c r="F2" s="22">
        <v>0.13200000000000001</v>
      </c>
      <c r="G2" s="22">
        <v>9.5000000000000001E-2</v>
      </c>
      <c r="H2" s="22">
        <v>8.5999999999999993E-2</v>
      </c>
      <c r="I2" s="22">
        <v>8.5000000000000006E-2</v>
      </c>
      <c r="J2" s="22">
        <v>7.5999999999999998E-2</v>
      </c>
      <c r="K2" s="22">
        <v>7.0000000000000007E-2</v>
      </c>
      <c r="L2" s="22">
        <v>5.7000000000000002E-2</v>
      </c>
      <c r="M2" s="22">
        <v>5.3999999999999999E-2</v>
      </c>
      <c r="O2" s="11" t="s">
        <v>125</v>
      </c>
    </row>
    <row r="3" spans="1:17" x14ac:dyDescent="0.25">
      <c r="A3" t="s">
        <v>1</v>
      </c>
      <c r="B3" s="22">
        <v>0.83299999999999996</v>
      </c>
      <c r="C3" s="22">
        <v>0.52200000000000002</v>
      </c>
      <c r="D3" s="22">
        <v>0.308</v>
      </c>
      <c r="E3" s="22">
        <v>0.19500000000000001</v>
      </c>
      <c r="F3" s="22">
        <v>0.13900000000000001</v>
      </c>
      <c r="G3" s="22">
        <v>9.8000000000000004E-2</v>
      </c>
      <c r="H3" s="22">
        <v>0.09</v>
      </c>
      <c r="I3" s="22">
        <v>8.6999999999999994E-2</v>
      </c>
      <c r="J3" s="22">
        <v>7.6999999999999999E-2</v>
      </c>
      <c r="K3" s="22">
        <v>7.2999999999999995E-2</v>
      </c>
      <c r="L3" s="22">
        <v>6.0999999999999999E-2</v>
      </c>
      <c r="M3" s="22">
        <v>5.1999999999999998E-2</v>
      </c>
      <c r="O3" s="11" t="s">
        <v>7</v>
      </c>
    </row>
    <row r="4" spans="1:17" x14ac:dyDescent="0.25">
      <c r="A4" t="s">
        <v>2</v>
      </c>
      <c r="B4" s="22">
        <v>0.83399999999999996</v>
      </c>
      <c r="C4" s="22">
        <v>0.49199999999999999</v>
      </c>
      <c r="D4" s="22">
        <v>0.28699999999999998</v>
      </c>
      <c r="E4" s="22">
        <v>0.2</v>
      </c>
      <c r="F4" s="22">
        <v>0.14000000000000001</v>
      </c>
      <c r="G4" s="22">
        <v>0.10299999999999999</v>
      </c>
      <c r="H4" s="22">
        <v>9.1999999999999998E-2</v>
      </c>
      <c r="I4" s="22">
        <v>8.5999999999999993E-2</v>
      </c>
      <c r="J4" s="22">
        <v>7.9000000000000001E-2</v>
      </c>
      <c r="K4" s="22">
        <v>7.3999999999999996E-2</v>
      </c>
      <c r="L4" s="22">
        <v>6.4000000000000001E-2</v>
      </c>
      <c r="M4" s="22">
        <v>5.2999999999999999E-2</v>
      </c>
    </row>
    <row r="5" spans="1:17" x14ac:dyDescent="0.25">
      <c r="A5" t="s">
        <v>3</v>
      </c>
      <c r="B5" s="22">
        <v>0.83899999999999997</v>
      </c>
      <c r="C5" s="22">
        <v>0.503</v>
      </c>
      <c r="D5" s="22">
        <v>0.28899999999999998</v>
      </c>
      <c r="E5" s="22">
        <v>0.20599999999999999</v>
      </c>
      <c r="F5" s="22">
        <v>0.14000000000000001</v>
      </c>
      <c r="G5" s="22">
        <v>0.106</v>
      </c>
      <c r="H5" s="22">
        <v>9.0999999999999998E-2</v>
      </c>
      <c r="I5" s="22">
        <v>8.1000000000000003E-2</v>
      </c>
      <c r="J5" s="22">
        <v>7.9000000000000001E-2</v>
      </c>
      <c r="K5" s="22">
        <v>7.0999999999999994E-2</v>
      </c>
      <c r="L5" s="22">
        <v>6.5000000000000002E-2</v>
      </c>
      <c r="M5" s="22">
        <v>5.3999999999999999E-2</v>
      </c>
      <c r="O5" s="7"/>
    </row>
    <row r="6" spans="1:17" x14ac:dyDescent="0.25">
      <c r="A6" t="s">
        <v>4</v>
      </c>
      <c r="B6" s="23">
        <f>AVERAGE(B2:B5)</f>
        <v>0.84299999999999997</v>
      </c>
      <c r="C6" s="23">
        <f t="shared" ref="C6:M6" si="1">AVERAGE(C2:C5)</f>
        <v>0.504</v>
      </c>
      <c r="D6" s="23">
        <f t="shared" si="1"/>
        <v>0.29449999999999998</v>
      </c>
      <c r="E6" s="23">
        <f t="shared" si="1"/>
        <v>0.19674999999999998</v>
      </c>
      <c r="F6" s="23">
        <f t="shared" si="1"/>
        <v>0.13775000000000001</v>
      </c>
      <c r="G6" s="23">
        <f t="shared" si="1"/>
        <v>0.10049999999999999</v>
      </c>
      <c r="H6" s="23">
        <f t="shared" si="1"/>
        <v>8.9749999999999996E-2</v>
      </c>
      <c r="I6" s="23">
        <f t="shared" si="1"/>
        <v>8.4750000000000006E-2</v>
      </c>
      <c r="J6" s="23">
        <f t="shared" si="1"/>
        <v>7.775E-2</v>
      </c>
      <c r="K6" s="23">
        <f t="shared" si="1"/>
        <v>7.2000000000000008E-2</v>
      </c>
      <c r="L6" s="23">
        <f t="shared" si="1"/>
        <v>6.1749999999999999E-2</v>
      </c>
      <c r="M6" s="23">
        <f t="shared" si="1"/>
        <v>5.3249999999999999E-2</v>
      </c>
    </row>
    <row r="7" spans="1:17" x14ac:dyDescent="0.25">
      <c r="A7" t="s">
        <v>11</v>
      </c>
      <c r="B7" s="23">
        <f>STDEV(B2:B5)</f>
        <v>1.555634918610406E-2</v>
      </c>
      <c r="C7" s="23">
        <f t="shared" ref="C7:M7" si="2">STDEV(C2:C5)</f>
        <v>1.2832251036613449E-2</v>
      </c>
      <c r="D7" s="23">
        <f t="shared" si="2"/>
        <v>9.4692484742278683E-3</v>
      </c>
      <c r="E7" s="23">
        <f t="shared" si="2"/>
        <v>8.4606934309980342E-3</v>
      </c>
      <c r="F7" s="23">
        <f t="shared" si="2"/>
        <v>3.8622100754188257E-3</v>
      </c>
      <c r="G7" s="23">
        <f t="shared" si="2"/>
        <v>4.932882862316244E-3</v>
      </c>
      <c r="H7" s="23">
        <f t="shared" si="2"/>
        <v>2.6299556396765858E-3</v>
      </c>
      <c r="I7" s="23">
        <f t="shared" si="2"/>
        <v>2.6299556396765797E-3</v>
      </c>
      <c r="J7" s="23">
        <f t="shared" si="2"/>
        <v>1.5000000000000013E-3</v>
      </c>
      <c r="K7" s="23">
        <f t="shared" si="2"/>
        <v>1.8257418583505504E-3</v>
      </c>
      <c r="L7" s="23">
        <f t="shared" si="2"/>
        <v>3.5939764421413045E-3</v>
      </c>
      <c r="M7" s="23">
        <f t="shared" si="2"/>
        <v>9.5742710775633896E-4</v>
      </c>
    </row>
    <row r="8" spans="1:17" x14ac:dyDescent="0.25">
      <c r="A8" t="s">
        <v>150</v>
      </c>
      <c r="B8" s="23">
        <f>B6-$M6</f>
        <v>0.78974999999999995</v>
      </c>
      <c r="C8" s="23">
        <f t="shared" ref="C8:L8" si="3">C6-$M6</f>
        <v>0.45074999999999998</v>
      </c>
      <c r="D8" s="23">
        <f t="shared" si="3"/>
        <v>0.24124999999999999</v>
      </c>
      <c r="E8" s="23">
        <f t="shared" si="3"/>
        <v>0.14349999999999999</v>
      </c>
      <c r="F8" s="23">
        <f t="shared" si="3"/>
        <v>8.450000000000002E-2</v>
      </c>
      <c r="G8" s="23">
        <f t="shared" si="3"/>
        <v>4.7249999999999993E-2</v>
      </c>
      <c r="H8" s="23">
        <f t="shared" si="3"/>
        <v>3.6499999999999998E-2</v>
      </c>
      <c r="I8" s="23">
        <f t="shared" si="3"/>
        <v>3.1500000000000007E-2</v>
      </c>
      <c r="J8" s="23">
        <f t="shared" si="3"/>
        <v>2.4500000000000001E-2</v>
      </c>
      <c r="K8" s="23">
        <f t="shared" si="3"/>
        <v>1.875000000000001E-2</v>
      </c>
      <c r="L8" s="23">
        <f t="shared" si="3"/>
        <v>8.5000000000000006E-3</v>
      </c>
      <c r="M8" s="25"/>
    </row>
    <row r="12" spans="1:17" x14ac:dyDescent="0.25">
      <c r="Q12" s="7" t="s">
        <v>13</v>
      </c>
    </row>
    <row r="13" spans="1:17" x14ac:dyDescent="0.25">
      <c r="Q13" s="7" t="s">
        <v>14</v>
      </c>
    </row>
    <row r="14" spans="1:17" x14ac:dyDescent="0.25">
      <c r="Q14" s="7" t="s">
        <v>15</v>
      </c>
    </row>
    <row r="15" spans="1:17" x14ac:dyDescent="0.25">
      <c r="Q15" s="7" t="s">
        <v>16</v>
      </c>
    </row>
    <row r="16" spans="1:17" x14ac:dyDescent="0.25">
      <c r="Q16" s="7" t="s">
        <v>17</v>
      </c>
    </row>
    <row r="21" spans="1:20" x14ac:dyDescent="0.25">
      <c r="R21" s="17" t="s">
        <v>143</v>
      </c>
    </row>
    <row r="22" spans="1:20" x14ac:dyDescent="0.25">
      <c r="R22" t="s">
        <v>142</v>
      </c>
      <c r="T22" s="6">
        <v>1200000000000</v>
      </c>
    </row>
    <row r="23" spans="1:20" x14ac:dyDescent="0.25">
      <c r="R23" t="s">
        <v>144</v>
      </c>
      <c r="T23">
        <f>1.8</f>
        <v>1.8</v>
      </c>
    </row>
    <row r="24" spans="1:20" x14ac:dyDescent="0.25">
      <c r="R24" t="s">
        <v>145</v>
      </c>
      <c r="T24" s="6">
        <f>0.55*T23*T22</f>
        <v>1188000000000.0002</v>
      </c>
    </row>
    <row r="25" spans="1:20" x14ac:dyDescent="0.25">
      <c r="R25" t="s">
        <v>147</v>
      </c>
      <c r="T25">
        <v>2.5499999999999998</v>
      </c>
    </row>
    <row r="26" spans="1:20" x14ac:dyDescent="0.25">
      <c r="R26" t="s">
        <v>146</v>
      </c>
      <c r="T26">
        <v>100</v>
      </c>
    </row>
    <row r="27" spans="1:20" x14ac:dyDescent="0.25">
      <c r="A27" t="s">
        <v>126</v>
      </c>
      <c r="R27" t="s">
        <v>148</v>
      </c>
      <c r="T27">
        <f>T26*T25</f>
        <v>254.99999999999997</v>
      </c>
    </row>
    <row r="28" spans="1:20" x14ac:dyDescent="0.25">
      <c r="A28" s="8" t="s">
        <v>124</v>
      </c>
      <c r="B28" s="21">
        <f>B1</f>
        <v>235294117.64705887</v>
      </c>
      <c r="C28" s="21">
        <f t="shared" ref="C28:L28" si="4">C1</f>
        <v>117647058.82352944</v>
      </c>
      <c r="D28" s="21">
        <f t="shared" si="4"/>
        <v>58823529.411764719</v>
      </c>
      <c r="E28" s="21">
        <f t="shared" si="4"/>
        <v>29411764.705882359</v>
      </c>
      <c r="F28" s="21">
        <f t="shared" si="4"/>
        <v>14705882.35294118</v>
      </c>
      <c r="G28" s="21">
        <f t="shared" si="4"/>
        <v>7352941.1764705898</v>
      </c>
      <c r="H28" s="21">
        <f t="shared" si="4"/>
        <v>3676470.5882352949</v>
      </c>
      <c r="I28" s="21">
        <f t="shared" si="4"/>
        <v>1838235.2941176475</v>
      </c>
      <c r="J28" s="21">
        <f t="shared" si="4"/>
        <v>919117.64705882373</v>
      </c>
      <c r="K28" s="21">
        <f t="shared" si="4"/>
        <v>459558.82352941186</v>
      </c>
      <c r="L28" s="21">
        <f t="shared" si="4"/>
        <v>229779.41176470593</v>
      </c>
      <c r="R28" t="s">
        <v>149</v>
      </c>
      <c r="T28" s="6">
        <f>T22/T27</f>
        <v>4705882352.9411774</v>
      </c>
    </row>
    <row r="29" spans="1:20" x14ac:dyDescent="0.25">
      <c r="A29" t="s">
        <v>128</v>
      </c>
      <c r="B29" s="15">
        <f>IF(ISNUMBER(B8),B1/B8,"---")</f>
        <v>297934938.45781434</v>
      </c>
      <c r="C29" s="15">
        <f t="shared" ref="C29:L29" si="5">IF(ISNUMBER(C8),C1/C8,"---")</f>
        <v>261002903.65730324</v>
      </c>
      <c r="D29" s="15">
        <f t="shared" si="5"/>
        <v>243828101.18866205</v>
      </c>
      <c r="E29" s="15">
        <f t="shared" si="5"/>
        <v>204960032.7936053</v>
      </c>
      <c r="F29" s="15">
        <f t="shared" si="5"/>
        <v>174034110.6856944</v>
      </c>
      <c r="G29" s="15">
        <f t="shared" si="5"/>
        <v>155617802.67662627</v>
      </c>
      <c r="H29" s="15">
        <f t="shared" si="5"/>
        <v>100725221.59548753</v>
      </c>
      <c r="I29" s="15">
        <f t="shared" si="5"/>
        <v>58356676.003734827</v>
      </c>
      <c r="J29" s="15">
        <f t="shared" si="5"/>
        <v>37515006.002400964</v>
      </c>
      <c r="K29" s="15">
        <f t="shared" si="5"/>
        <v>24509803.921568621</v>
      </c>
      <c r="L29" s="15">
        <f t="shared" si="5"/>
        <v>27032871.972318344</v>
      </c>
      <c r="R29" t="s">
        <v>159</v>
      </c>
      <c r="T29">
        <f>0.1</f>
        <v>0.1</v>
      </c>
    </row>
    <row r="30" spans="1:20" x14ac:dyDescent="0.25">
      <c r="A30" t="s">
        <v>18</v>
      </c>
      <c r="B30" s="6"/>
      <c r="C30" s="15">
        <f>AVERAGE(C29:G29)</f>
        <v>207888590.20037824</v>
      </c>
      <c r="D30" s="6"/>
      <c r="E30" s="6"/>
      <c r="F30" s="6"/>
      <c r="G30" s="6"/>
      <c r="H30" s="6"/>
      <c r="I30" s="6"/>
      <c r="J30" s="6"/>
      <c r="K30" s="6"/>
      <c r="L30" s="6"/>
      <c r="R30" t="s">
        <v>160</v>
      </c>
      <c r="T30" s="6">
        <f>T28*T29</f>
        <v>470588235.29411775</v>
      </c>
    </row>
    <row r="31" spans="1:20" x14ac:dyDescent="0.25">
      <c r="B31" s="6"/>
      <c r="C31" s="14" t="s">
        <v>22</v>
      </c>
      <c r="D31" s="6"/>
      <c r="E31" s="6"/>
      <c r="F31" s="6"/>
      <c r="G31" s="6"/>
      <c r="H31" s="6"/>
    </row>
    <row r="32" spans="1:20" x14ac:dyDescent="0.25">
      <c r="B32" s="6"/>
      <c r="C32" s="14" t="s">
        <v>23</v>
      </c>
      <c r="D32" s="6"/>
      <c r="E32" s="6"/>
      <c r="F32" s="6"/>
      <c r="G32" s="6"/>
      <c r="H32" s="6"/>
    </row>
    <row r="33" spans="2:8" x14ac:dyDescent="0.25">
      <c r="B33" s="6"/>
      <c r="C33" s="6"/>
      <c r="D33" s="6"/>
      <c r="E33" s="6"/>
      <c r="F33" s="6"/>
      <c r="G33" s="6"/>
      <c r="H33" s="6"/>
    </row>
    <row r="34" spans="2:8" x14ac:dyDescent="0.25">
      <c r="B34" s="6"/>
      <c r="D34" s="6"/>
      <c r="E34" s="6"/>
      <c r="F34" s="6"/>
      <c r="G34" s="6"/>
      <c r="H34" s="6"/>
    </row>
  </sheetData>
  <pageMargins left="0.7" right="0.7" top="0.75" bottom="0.75" header="0.3" footer="0.3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zoomScale="98" zoomScaleNormal="98" workbookViewId="0"/>
  </sheetViews>
  <sheetFormatPr defaultColWidth="8.85546875" defaultRowHeight="15" x14ac:dyDescent="0.25"/>
  <cols>
    <col min="1" max="1" width="17.42578125" customWidth="1"/>
    <col min="2" max="13" width="10.85546875" customWidth="1"/>
  </cols>
  <sheetData>
    <row r="1" spans="1:17" x14ac:dyDescent="0.25">
      <c r="A1" t="s">
        <v>151</v>
      </c>
      <c r="B1" s="1">
        <v>10</v>
      </c>
      <c r="C1" s="2">
        <f>B1/2</f>
        <v>5</v>
      </c>
      <c r="D1" s="2">
        <f>C1/2</f>
        <v>2.5</v>
      </c>
      <c r="E1" s="2">
        <f>D1/2</f>
        <v>1.25</v>
      </c>
      <c r="F1" s="2">
        <f t="shared" ref="F1:L1" si="0">E1/2</f>
        <v>0.625</v>
      </c>
      <c r="G1" s="27">
        <f t="shared" si="0"/>
        <v>0.3125</v>
      </c>
      <c r="H1" s="27">
        <f t="shared" si="0"/>
        <v>0.15625</v>
      </c>
      <c r="I1" s="27">
        <f t="shared" si="0"/>
        <v>7.8125E-2</v>
      </c>
      <c r="J1" s="27">
        <f t="shared" si="0"/>
        <v>3.90625E-2</v>
      </c>
      <c r="K1" s="28">
        <f t="shared" si="0"/>
        <v>1.953125E-2</v>
      </c>
      <c r="L1" s="28">
        <f t="shared" si="0"/>
        <v>9.765625E-3</v>
      </c>
      <c r="M1" s="2">
        <v>0</v>
      </c>
    </row>
    <row r="2" spans="1:17" x14ac:dyDescent="0.25">
      <c r="A2" t="s">
        <v>0</v>
      </c>
      <c r="B2" s="29">
        <v>1417710</v>
      </c>
      <c r="C2" s="29">
        <v>790628</v>
      </c>
      <c r="D2" s="29">
        <v>352820</v>
      </c>
      <c r="E2" s="29">
        <v>203440</v>
      </c>
      <c r="F2" s="29">
        <v>107895</v>
      </c>
      <c r="G2" s="29">
        <v>50526.6</v>
      </c>
      <c r="H2" s="29">
        <v>27032.1</v>
      </c>
      <c r="I2" s="29">
        <v>14561.5</v>
      </c>
      <c r="J2" s="29">
        <v>7941.8</v>
      </c>
      <c r="K2" s="29">
        <v>4911</v>
      </c>
      <c r="L2" s="29">
        <v>3203.88</v>
      </c>
      <c r="M2" s="29">
        <v>1266.08</v>
      </c>
      <c r="O2" s="11" t="s">
        <v>10</v>
      </c>
    </row>
    <row r="3" spans="1:17" x14ac:dyDescent="0.25">
      <c r="A3" t="s">
        <v>1</v>
      </c>
      <c r="B3" s="29">
        <v>1345670</v>
      </c>
      <c r="C3" s="29">
        <v>740778</v>
      </c>
      <c r="D3" s="29">
        <v>469824</v>
      </c>
      <c r="E3" s="29">
        <v>235700</v>
      </c>
      <c r="F3" s="29">
        <v>113629</v>
      </c>
      <c r="G3" s="29">
        <v>71279.399999999994</v>
      </c>
      <c r="H3" s="29">
        <v>34519.699999999997</v>
      </c>
      <c r="I3" s="29">
        <v>18748.8</v>
      </c>
      <c r="J3" s="29">
        <v>10392.799999999999</v>
      </c>
      <c r="K3" s="29">
        <v>6170.76</v>
      </c>
      <c r="L3" s="29">
        <v>3845.64</v>
      </c>
      <c r="M3" s="29">
        <v>1300.47</v>
      </c>
      <c r="O3" s="11" t="s">
        <v>7</v>
      </c>
    </row>
    <row r="4" spans="1:17" x14ac:dyDescent="0.25">
      <c r="A4" t="s">
        <v>2</v>
      </c>
      <c r="B4" s="29">
        <v>1378430</v>
      </c>
      <c r="C4" s="29">
        <v>795163</v>
      </c>
      <c r="D4" s="29">
        <v>414317</v>
      </c>
      <c r="E4" s="29">
        <v>222415</v>
      </c>
      <c r="F4" s="29">
        <v>118005</v>
      </c>
      <c r="G4" s="29">
        <v>61495.6</v>
      </c>
      <c r="H4" s="29">
        <v>32124.2</v>
      </c>
      <c r="I4" s="29">
        <v>17681.400000000001</v>
      </c>
      <c r="J4" s="29">
        <v>9689.06</v>
      </c>
      <c r="K4" s="29">
        <v>5724.32</v>
      </c>
      <c r="L4" s="29">
        <v>3585.58</v>
      </c>
      <c r="M4" s="29">
        <v>1298.04</v>
      </c>
    </row>
    <row r="5" spans="1:17" x14ac:dyDescent="0.25">
      <c r="A5" t="s">
        <v>3</v>
      </c>
      <c r="B5" s="29">
        <v>1351230</v>
      </c>
      <c r="C5" s="29">
        <v>761049</v>
      </c>
      <c r="D5" s="29">
        <v>392859</v>
      </c>
      <c r="E5" s="29">
        <v>219515</v>
      </c>
      <c r="F5" s="29">
        <v>112762</v>
      </c>
      <c r="G5" s="29">
        <v>59038.2</v>
      </c>
      <c r="H5" s="29">
        <v>31114.9</v>
      </c>
      <c r="I5" s="29">
        <v>17185.599999999999</v>
      </c>
      <c r="J5" s="29">
        <v>9355.9599999999991</v>
      </c>
      <c r="K5" s="29">
        <v>5558.57</v>
      </c>
      <c r="L5" s="29">
        <v>3468.84</v>
      </c>
      <c r="M5" s="29">
        <v>1284.68</v>
      </c>
      <c r="O5" s="7" t="s">
        <v>12</v>
      </c>
    </row>
    <row r="6" spans="1:17" x14ac:dyDescent="0.25">
      <c r="A6" t="s">
        <v>4</v>
      </c>
      <c r="B6" s="30">
        <f>AVERAGE(B2:B5)</f>
        <v>1373260</v>
      </c>
      <c r="C6" s="30">
        <f t="shared" ref="C6:M6" si="1">AVERAGE(C2:C5)</f>
        <v>771904.5</v>
      </c>
      <c r="D6" s="30">
        <f t="shared" si="1"/>
        <v>407455</v>
      </c>
      <c r="E6" s="30">
        <f t="shared" si="1"/>
        <v>220267.5</v>
      </c>
      <c r="F6" s="30">
        <f t="shared" si="1"/>
        <v>113072.75</v>
      </c>
      <c r="G6" s="30">
        <f t="shared" si="1"/>
        <v>60584.95</v>
      </c>
      <c r="H6" s="30">
        <f t="shared" si="1"/>
        <v>31197.724999999999</v>
      </c>
      <c r="I6" s="30">
        <f t="shared" si="1"/>
        <v>17044.325000000001</v>
      </c>
      <c r="J6" s="30">
        <f t="shared" si="1"/>
        <v>9344.9049999999988</v>
      </c>
      <c r="K6" s="30">
        <f t="shared" si="1"/>
        <v>5591.1625000000004</v>
      </c>
      <c r="L6" s="30">
        <f t="shared" si="1"/>
        <v>3525.9850000000001</v>
      </c>
      <c r="M6" s="30">
        <f t="shared" si="1"/>
        <v>1287.3175000000001</v>
      </c>
    </row>
    <row r="7" spans="1:17" x14ac:dyDescent="0.25">
      <c r="A7" t="s">
        <v>11</v>
      </c>
      <c r="B7" s="30">
        <f>STDEV(B2:B5)</f>
        <v>32909.271236740162</v>
      </c>
      <c r="C7" s="30">
        <f t="shared" ref="C7:M7" si="2">STDEV(C2:C5)</f>
        <v>25678.967768714276</v>
      </c>
      <c r="D7" s="30">
        <f t="shared" si="2"/>
        <v>48768.178306487251</v>
      </c>
      <c r="E7" s="30">
        <f t="shared" si="2"/>
        <v>13247.702001982583</v>
      </c>
      <c r="F7" s="30">
        <f t="shared" si="2"/>
        <v>4144.9633995167351</v>
      </c>
      <c r="G7" s="30">
        <f t="shared" si="2"/>
        <v>8539.3868731894381</v>
      </c>
      <c r="H7" s="30">
        <f t="shared" si="2"/>
        <v>3122.6679537162872</v>
      </c>
      <c r="I7" s="30">
        <f t="shared" si="2"/>
        <v>1779.0894850550189</v>
      </c>
      <c r="J7" s="30">
        <f t="shared" si="2"/>
        <v>1030.4291094975915</v>
      </c>
      <c r="K7" s="30">
        <f t="shared" si="2"/>
        <v>521.96662705419533</v>
      </c>
      <c r="L7" s="30">
        <f t="shared" si="2"/>
        <v>266.30062279311318</v>
      </c>
      <c r="M7" s="30">
        <f t="shared" si="2"/>
        <v>15.76861941748022</v>
      </c>
    </row>
    <row r="8" spans="1:17" x14ac:dyDescent="0.25">
      <c r="A8" t="s">
        <v>150</v>
      </c>
      <c r="B8" s="30">
        <f>B6-$M6</f>
        <v>1371972.6825000001</v>
      </c>
      <c r="C8" s="30">
        <f t="shared" ref="C8:L8" si="3">C6-$M6</f>
        <v>770617.1825</v>
      </c>
      <c r="D8" s="30">
        <f t="shared" si="3"/>
        <v>406167.6825</v>
      </c>
      <c r="E8" s="30">
        <f t="shared" si="3"/>
        <v>218980.1825</v>
      </c>
      <c r="F8" s="30">
        <f t="shared" si="3"/>
        <v>111785.4325</v>
      </c>
      <c r="G8" s="30">
        <f t="shared" si="3"/>
        <v>59297.6325</v>
      </c>
      <c r="H8" s="30">
        <f t="shared" si="3"/>
        <v>29910.407499999998</v>
      </c>
      <c r="I8" s="30">
        <f t="shared" si="3"/>
        <v>15757.0075</v>
      </c>
      <c r="J8" s="30">
        <f t="shared" si="3"/>
        <v>8057.5874999999987</v>
      </c>
      <c r="K8" s="30">
        <f t="shared" si="3"/>
        <v>4303.8450000000003</v>
      </c>
      <c r="L8" s="30">
        <f t="shared" si="3"/>
        <v>2238.6675</v>
      </c>
      <c r="M8" s="31"/>
    </row>
    <row r="12" spans="1:17" x14ac:dyDescent="0.25">
      <c r="Q12" s="7" t="s">
        <v>13</v>
      </c>
    </row>
    <row r="13" spans="1:17" x14ac:dyDescent="0.25">
      <c r="Q13" s="7" t="s">
        <v>14</v>
      </c>
    </row>
    <row r="14" spans="1:17" x14ac:dyDescent="0.25">
      <c r="Q14" s="7" t="s">
        <v>15</v>
      </c>
    </row>
    <row r="15" spans="1:17" x14ac:dyDescent="0.25">
      <c r="Q15" s="7" t="s">
        <v>16</v>
      </c>
    </row>
    <row r="16" spans="1:17" x14ac:dyDescent="0.25">
      <c r="Q16" s="7" t="s">
        <v>17</v>
      </c>
    </row>
    <row r="21" spans="1:20" x14ac:dyDescent="0.25">
      <c r="R21" s="17" t="s">
        <v>156</v>
      </c>
    </row>
    <row r="22" spans="1:20" x14ac:dyDescent="0.25">
      <c r="R22" t="s">
        <v>152</v>
      </c>
      <c r="T22" s="6">
        <f>B1*0.000001</f>
        <v>9.9999999999999991E-6</v>
      </c>
    </row>
    <row r="23" spans="1:20" x14ac:dyDescent="0.25">
      <c r="R23" t="s">
        <v>153</v>
      </c>
      <c r="T23" s="6">
        <v>6.0221409000000001E+23</v>
      </c>
    </row>
    <row r="24" spans="1:20" x14ac:dyDescent="0.25">
      <c r="R24" t="s">
        <v>154</v>
      </c>
      <c r="T24" s="6">
        <f>0.0001</f>
        <v>1E-4</v>
      </c>
    </row>
    <row r="25" spans="1:20" x14ac:dyDescent="0.25">
      <c r="R25" t="s">
        <v>155</v>
      </c>
      <c r="T25" s="6">
        <f>T22*T23*T24</f>
        <v>602214090000000</v>
      </c>
    </row>
    <row r="26" spans="1:20" x14ac:dyDescent="0.25">
      <c r="R26" t="s">
        <v>157</v>
      </c>
      <c r="T26" s="6">
        <f>T25/(T24*1000000)</f>
        <v>6022140900000</v>
      </c>
    </row>
    <row r="27" spans="1:20" x14ac:dyDescent="0.25">
      <c r="A27" s="8" t="s">
        <v>134</v>
      </c>
      <c r="T27" s="6"/>
    </row>
    <row r="28" spans="1:20" x14ac:dyDescent="0.25">
      <c r="A28" t="s">
        <v>151</v>
      </c>
      <c r="B28" s="1">
        <f>B1</f>
        <v>10</v>
      </c>
      <c r="C28" s="1">
        <f t="shared" ref="C28:L28" si="4">C1</f>
        <v>5</v>
      </c>
      <c r="D28" s="1">
        <f t="shared" si="4"/>
        <v>2.5</v>
      </c>
      <c r="E28" s="1">
        <f t="shared" si="4"/>
        <v>1.25</v>
      </c>
      <c r="F28" s="1">
        <f t="shared" si="4"/>
        <v>0.625</v>
      </c>
      <c r="G28" s="1">
        <f t="shared" si="4"/>
        <v>0.3125</v>
      </c>
      <c r="H28" s="1">
        <f t="shared" si="4"/>
        <v>0.15625</v>
      </c>
      <c r="I28" s="1">
        <f t="shared" si="4"/>
        <v>7.8125E-2</v>
      </c>
      <c r="J28" s="1">
        <f t="shared" si="4"/>
        <v>3.90625E-2</v>
      </c>
      <c r="K28" s="1">
        <f t="shared" si="4"/>
        <v>1.953125E-2</v>
      </c>
      <c r="L28" s="1">
        <f t="shared" si="4"/>
        <v>9.765625E-3</v>
      </c>
    </row>
    <row r="29" spans="1:20" x14ac:dyDescent="0.25">
      <c r="A29" t="s">
        <v>161</v>
      </c>
      <c r="B29" s="15">
        <f>IF(ISNUMBER(B8),B1/B8,"---")</f>
        <v>7.2887748623231059E-6</v>
      </c>
      <c r="C29" s="15">
        <f t="shared" ref="C29:L29" si="5">IF(ISNUMBER(C8),C1/C8,"---")</f>
        <v>6.4883058846147646E-6</v>
      </c>
      <c r="D29" s="15">
        <f t="shared" si="5"/>
        <v>6.1550933462068344E-6</v>
      </c>
      <c r="E29" s="15">
        <f t="shared" si="5"/>
        <v>5.7082791042061539E-6</v>
      </c>
      <c r="F29" s="15">
        <f t="shared" si="5"/>
        <v>5.5910684068785084E-6</v>
      </c>
      <c r="G29" s="15">
        <f t="shared" si="5"/>
        <v>5.2700249036080822E-6</v>
      </c>
      <c r="H29" s="15">
        <f t="shared" si="5"/>
        <v>5.2239341774263691E-6</v>
      </c>
      <c r="I29" s="15">
        <f t="shared" si="5"/>
        <v>4.9581114942034518E-6</v>
      </c>
      <c r="J29" s="15">
        <f t="shared" si="5"/>
        <v>4.847915086246349E-6</v>
      </c>
      <c r="K29" s="15">
        <f t="shared" si="5"/>
        <v>4.5380932631170494E-6</v>
      </c>
      <c r="L29" s="15">
        <f t="shared" si="5"/>
        <v>4.3622489717655706E-6</v>
      </c>
    </row>
    <row r="30" spans="1:20" x14ac:dyDescent="0.25">
      <c r="A30" t="s">
        <v>135</v>
      </c>
      <c r="B30" s="6"/>
      <c r="C30" s="15">
        <f>AVERAGE(C29:G29)</f>
        <v>5.8425543291028683E-6</v>
      </c>
      <c r="D30" s="6"/>
      <c r="E30" s="6"/>
      <c r="F30" s="6"/>
      <c r="G30" s="6"/>
      <c r="H30" s="6"/>
      <c r="I30" s="6"/>
      <c r="J30" s="6"/>
      <c r="K30" s="6"/>
      <c r="L30" s="6"/>
    </row>
    <row r="31" spans="1:20" x14ac:dyDescent="0.25">
      <c r="A31" t="s">
        <v>141</v>
      </c>
      <c r="B31" s="26"/>
      <c r="C31" s="15">
        <f>C30 * T26</f>
        <v>35184685.385762446</v>
      </c>
      <c r="D31" s="26"/>
      <c r="E31" s="26"/>
      <c r="F31" s="26"/>
      <c r="G31" s="26"/>
      <c r="H31" s="26"/>
      <c r="I31" s="26"/>
      <c r="J31" s="26"/>
      <c r="K31" s="26"/>
      <c r="L31" s="26"/>
    </row>
    <row r="32" spans="1:20" x14ac:dyDescent="0.25">
      <c r="B32" s="6"/>
      <c r="C32" s="14" t="s">
        <v>22</v>
      </c>
      <c r="D32" s="6"/>
      <c r="E32" s="6"/>
      <c r="F32" s="6"/>
      <c r="G32" s="6"/>
      <c r="H32" s="6"/>
    </row>
    <row r="33" spans="2:8" x14ac:dyDescent="0.25">
      <c r="B33" s="6"/>
      <c r="C33" s="14" t="s">
        <v>23</v>
      </c>
      <c r="D33" s="6"/>
      <c r="E33" s="6"/>
      <c r="F33" s="6"/>
      <c r="G33" s="6"/>
      <c r="H33" s="6"/>
    </row>
    <row r="34" spans="2:8" x14ac:dyDescent="0.25">
      <c r="B34" s="6"/>
      <c r="C34" s="6"/>
      <c r="D34" s="6"/>
      <c r="E34" s="6"/>
      <c r="F34" s="6"/>
      <c r="G34" s="6"/>
      <c r="H34" s="6"/>
    </row>
    <row r="35" spans="2:8" x14ac:dyDescent="0.25">
      <c r="B35" s="6"/>
      <c r="D35" s="6"/>
      <c r="E35" s="6"/>
      <c r="F35" s="6"/>
      <c r="G35" s="6"/>
      <c r="H35" s="6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workbookViewId="0"/>
  </sheetViews>
  <sheetFormatPr defaultColWidth="11.42578125" defaultRowHeight="15" x14ac:dyDescent="0.25"/>
  <cols>
    <col min="1" max="1" width="17.140625" customWidth="1"/>
    <col min="2" max="10" width="9.85546875" customWidth="1"/>
    <col min="11" max="11" width="6.140625" customWidth="1"/>
    <col min="12" max="12" width="17.140625" customWidth="1"/>
    <col min="13" max="21" width="9.85546875" customWidth="1"/>
  </cols>
  <sheetData>
    <row r="1" spans="1:31" ht="18.75" x14ac:dyDescent="0.3">
      <c r="A1" s="13" t="s">
        <v>28</v>
      </c>
      <c r="C1" s="11" t="s">
        <v>29</v>
      </c>
      <c r="N1" s="33"/>
    </row>
    <row r="2" spans="1:31" x14ac:dyDescent="0.25">
      <c r="C2" s="11" t="s">
        <v>35</v>
      </c>
      <c r="N2" s="33"/>
    </row>
    <row r="3" spans="1:31" x14ac:dyDescent="0.25">
      <c r="C3" s="11" t="s">
        <v>30</v>
      </c>
      <c r="N3" s="33"/>
    </row>
    <row r="4" spans="1:31" x14ac:dyDescent="0.25">
      <c r="N4" s="33"/>
    </row>
    <row r="5" spans="1:31" ht="15.75" x14ac:dyDescent="0.25">
      <c r="A5" s="19" t="s">
        <v>49</v>
      </c>
      <c r="L5" s="19" t="s">
        <v>50</v>
      </c>
    </row>
    <row r="6" spans="1:31" x14ac:dyDescent="0.25">
      <c r="A6" s="17" t="s">
        <v>24</v>
      </c>
      <c r="B6" t="s">
        <v>47</v>
      </c>
      <c r="C6" t="s">
        <v>48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46</v>
      </c>
      <c r="L6" s="17" t="s">
        <v>24</v>
      </c>
      <c r="M6" t="s">
        <v>47</v>
      </c>
      <c r="N6" t="s">
        <v>48</v>
      </c>
      <c r="O6" t="s">
        <v>40</v>
      </c>
      <c r="P6" t="s">
        <v>41</v>
      </c>
      <c r="Q6" t="s">
        <v>42</v>
      </c>
      <c r="R6" t="s">
        <v>43</v>
      </c>
      <c r="S6" t="s">
        <v>44</v>
      </c>
      <c r="T6" t="s">
        <v>45</v>
      </c>
      <c r="U6" t="s">
        <v>46</v>
      </c>
    </row>
    <row r="7" spans="1:31" x14ac:dyDescent="0.25">
      <c r="A7" t="s">
        <v>31</v>
      </c>
      <c r="B7" s="3">
        <v>6696.46</v>
      </c>
      <c r="C7" s="3">
        <v>7809.61</v>
      </c>
      <c r="D7" s="3">
        <v>16664.39</v>
      </c>
      <c r="E7" s="3">
        <v>8874.7099999999991</v>
      </c>
      <c r="F7" s="3">
        <v>6794.45</v>
      </c>
      <c r="G7" s="3">
        <v>17139.400000000001</v>
      </c>
      <c r="H7" s="3">
        <v>12962.7</v>
      </c>
      <c r="I7" s="3">
        <v>8260.14</v>
      </c>
      <c r="J7" s="3">
        <v>6225.77</v>
      </c>
      <c r="L7" t="s">
        <v>31</v>
      </c>
      <c r="M7" s="3">
        <v>0.253</v>
      </c>
      <c r="N7" s="3">
        <v>0.251</v>
      </c>
      <c r="O7" s="3">
        <v>0.255</v>
      </c>
      <c r="P7" s="3">
        <v>0.251</v>
      </c>
      <c r="Q7" s="3">
        <v>0.25800000000000001</v>
      </c>
      <c r="R7" s="3">
        <v>0.255</v>
      </c>
      <c r="S7" s="3">
        <v>0.253</v>
      </c>
      <c r="T7" s="3">
        <v>0.251</v>
      </c>
      <c r="U7" s="3">
        <v>0.23599999999999999</v>
      </c>
      <c r="W7" s="33"/>
      <c r="X7" s="33"/>
      <c r="Y7" s="33"/>
      <c r="Z7" s="33"/>
      <c r="AA7" s="33"/>
      <c r="AB7" s="33"/>
      <c r="AC7" s="33"/>
      <c r="AD7" s="33"/>
    </row>
    <row r="8" spans="1:31" x14ac:dyDescent="0.25">
      <c r="A8" t="s">
        <v>34</v>
      </c>
      <c r="B8" s="3">
        <v>6597.58</v>
      </c>
      <c r="C8" s="3">
        <v>8121.86</v>
      </c>
      <c r="D8" s="3">
        <v>16782.03</v>
      </c>
      <c r="E8" s="3">
        <v>9195.94</v>
      </c>
      <c r="F8" s="3">
        <v>6882.04</v>
      </c>
      <c r="G8" s="3">
        <v>17211.2</v>
      </c>
      <c r="H8" s="3">
        <v>13130.3</v>
      </c>
      <c r="I8" s="3">
        <v>8508.8799999999992</v>
      </c>
      <c r="J8" s="3">
        <v>5991.74</v>
      </c>
      <c r="L8" t="s">
        <v>34</v>
      </c>
      <c r="M8" s="3">
        <v>0.249</v>
      </c>
      <c r="N8" s="3">
        <v>0.253</v>
      </c>
      <c r="O8" s="3">
        <v>0.25600000000000001</v>
      </c>
      <c r="P8" s="3">
        <v>0.252</v>
      </c>
      <c r="Q8" s="3">
        <v>0.25600000000000001</v>
      </c>
      <c r="R8" s="3">
        <v>0.254</v>
      </c>
      <c r="S8" s="3">
        <v>0.255</v>
      </c>
      <c r="T8" s="3">
        <v>0.253</v>
      </c>
      <c r="U8" s="3">
        <v>0.23400000000000001</v>
      </c>
      <c r="W8" s="33"/>
      <c r="X8" s="33"/>
      <c r="Y8" s="33"/>
      <c r="Z8" s="33"/>
      <c r="AA8" s="33"/>
      <c r="AB8" s="33"/>
      <c r="AC8" s="33"/>
      <c r="AD8" s="33"/>
    </row>
    <row r="9" spans="1:31" x14ac:dyDescent="0.25">
      <c r="A9" t="s">
        <v>33</v>
      </c>
      <c r="B9" s="3">
        <v>6551.34</v>
      </c>
      <c r="C9" s="3">
        <v>8158.06</v>
      </c>
      <c r="D9" s="3">
        <v>17501.2</v>
      </c>
      <c r="E9" s="3">
        <v>9127.7099999999991</v>
      </c>
      <c r="F9" s="3">
        <v>6661.1</v>
      </c>
      <c r="G9" s="3">
        <v>18283.099999999999</v>
      </c>
      <c r="H9" s="3">
        <v>12625.5</v>
      </c>
      <c r="I9" s="3">
        <v>8614.6299999999992</v>
      </c>
      <c r="J9" s="3">
        <v>6343.49</v>
      </c>
      <c r="L9" t="s">
        <v>33</v>
      </c>
      <c r="M9" s="3">
        <v>0.251</v>
      </c>
      <c r="N9" s="3">
        <v>0.251</v>
      </c>
      <c r="O9" s="3">
        <v>0.25600000000000001</v>
      </c>
      <c r="P9" s="3">
        <v>0.252</v>
      </c>
      <c r="Q9" s="3">
        <v>0.25700000000000001</v>
      </c>
      <c r="R9" s="3">
        <v>0.255</v>
      </c>
      <c r="S9" s="3">
        <v>0.25700000000000001</v>
      </c>
      <c r="T9" s="3">
        <v>0.255</v>
      </c>
      <c r="U9" s="3">
        <v>0.23599999999999999</v>
      </c>
      <c r="W9" s="33"/>
      <c r="X9" s="33"/>
      <c r="Y9" s="33"/>
      <c r="Z9" s="33"/>
      <c r="AA9" s="33"/>
      <c r="AB9" s="33"/>
      <c r="AC9" s="33"/>
      <c r="AD9" s="33"/>
    </row>
    <row r="10" spans="1:31" x14ac:dyDescent="0.25">
      <c r="A10" t="s">
        <v>32</v>
      </c>
      <c r="B10" s="3">
        <v>6756.61</v>
      </c>
      <c r="C10" s="3">
        <v>8231.99</v>
      </c>
      <c r="D10" s="3">
        <v>17239.54</v>
      </c>
      <c r="E10" s="3">
        <v>8462.61</v>
      </c>
      <c r="F10" s="3">
        <v>6705.43</v>
      </c>
      <c r="G10" s="3">
        <v>18320.900000000001</v>
      </c>
      <c r="H10" s="3">
        <v>13707.8</v>
      </c>
      <c r="I10" s="3">
        <v>7763.97</v>
      </c>
      <c r="J10" s="3">
        <v>6234.45</v>
      </c>
      <c r="L10" t="s">
        <v>32</v>
      </c>
      <c r="M10" s="3">
        <v>0.252</v>
      </c>
      <c r="N10" s="3">
        <v>0.251</v>
      </c>
      <c r="O10" s="3">
        <v>0.255</v>
      </c>
      <c r="P10" s="3">
        <v>0.252</v>
      </c>
      <c r="Q10" s="3">
        <v>0.25700000000000001</v>
      </c>
      <c r="R10" s="3">
        <v>0.25600000000000001</v>
      </c>
      <c r="S10" s="3">
        <v>0.254</v>
      </c>
      <c r="T10" s="3">
        <v>0.254</v>
      </c>
      <c r="U10" s="3">
        <v>0.23499999999999999</v>
      </c>
      <c r="W10" s="33"/>
      <c r="X10" s="33"/>
      <c r="Y10" s="33"/>
      <c r="Z10" s="33"/>
      <c r="AA10" s="33"/>
      <c r="AB10" s="33"/>
      <c r="AC10" s="33"/>
      <c r="AD10" s="33"/>
    </row>
    <row r="11" spans="1:31" x14ac:dyDescent="0.25">
      <c r="A11" t="s">
        <v>36</v>
      </c>
      <c r="B11" s="3">
        <v>6493.62</v>
      </c>
      <c r="C11" s="3">
        <v>8434.98</v>
      </c>
      <c r="D11" s="3">
        <v>16772.8</v>
      </c>
      <c r="E11" s="3">
        <v>9787.61</v>
      </c>
      <c r="F11" s="3">
        <v>6324.17</v>
      </c>
      <c r="G11" s="3">
        <v>16058.3</v>
      </c>
      <c r="H11" s="3">
        <v>9158.0400000000009</v>
      </c>
      <c r="I11" s="3">
        <v>7653.75</v>
      </c>
      <c r="J11" s="3">
        <v>5936.57</v>
      </c>
      <c r="L11" t="s">
        <v>36</v>
      </c>
      <c r="M11" s="3">
        <v>0.25600000000000001</v>
      </c>
      <c r="N11" s="3">
        <v>0.253</v>
      </c>
      <c r="O11" s="3">
        <v>0.251</v>
      </c>
      <c r="P11" s="3">
        <v>0.25600000000000001</v>
      </c>
      <c r="Q11" s="3">
        <v>0.26</v>
      </c>
      <c r="R11" s="3">
        <v>0.253</v>
      </c>
      <c r="S11" s="3">
        <v>0.248</v>
      </c>
      <c r="T11" s="3">
        <v>0.248</v>
      </c>
      <c r="U11" s="3">
        <v>0.23699999999999999</v>
      </c>
      <c r="W11" s="33"/>
      <c r="X11" s="33"/>
      <c r="Y11" s="33"/>
      <c r="Z11" s="33"/>
      <c r="AA11" s="33"/>
      <c r="AB11" s="33"/>
      <c r="AC11" s="33"/>
      <c r="AD11" s="33"/>
    </row>
    <row r="12" spans="1:31" x14ac:dyDescent="0.25">
      <c r="A12" t="s">
        <v>37</v>
      </c>
      <c r="B12" s="3">
        <v>6745.27</v>
      </c>
      <c r="C12" s="3">
        <v>8536.3799999999992</v>
      </c>
      <c r="D12" s="3">
        <v>17867.5</v>
      </c>
      <c r="E12" s="3">
        <v>10166.24</v>
      </c>
      <c r="F12" s="3">
        <v>6562.26</v>
      </c>
      <c r="G12" s="3">
        <v>16304.5</v>
      </c>
      <c r="H12" s="3">
        <v>9415.4599999999991</v>
      </c>
      <c r="I12" s="3">
        <v>7824.93</v>
      </c>
      <c r="J12" s="3">
        <v>6142.98</v>
      </c>
      <c r="L12" t="s">
        <v>37</v>
      </c>
      <c r="M12" s="3">
        <v>0.25800000000000001</v>
      </c>
      <c r="N12" s="3">
        <v>0.253</v>
      </c>
      <c r="O12" s="3">
        <v>0.249</v>
      </c>
      <c r="P12" s="3">
        <v>0.254</v>
      </c>
      <c r="Q12" s="3">
        <v>0.25900000000000001</v>
      </c>
      <c r="R12" s="3">
        <v>0.25</v>
      </c>
      <c r="S12" s="3">
        <v>0.246</v>
      </c>
      <c r="T12" s="3">
        <v>0.249</v>
      </c>
      <c r="U12" s="3">
        <v>0.23499999999999999</v>
      </c>
      <c r="W12" s="33"/>
      <c r="X12" s="33"/>
      <c r="Y12" s="33"/>
      <c r="Z12" s="33"/>
      <c r="AA12" s="33"/>
      <c r="AB12" s="33"/>
      <c r="AC12" s="33"/>
      <c r="AD12" s="33"/>
    </row>
    <row r="13" spans="1:31" x14ac:dyDescent="0.25">
      <c r="A13" t="s">
        <v>38</v>
      </c>
      <c r="B13" s="3">
        <v>6524.83</v>
      </c>
      <c r="C13" s="3">
        <v>8552.69</v>
      </c>
      <c r="D13" s="3">
        <v>18129.599999999999</v>
      </c>
      <c r="E13" s="3">
        <v>10128.48</v>
      </c>
      <c r="F13" s="3">
        <v>6552.83</v>
      </c>
      <c r="G13" s="3">
        <v>15972.7</v>
      </c>
      <c r="H13" s="3">
        <v>9510.24</v>
      </c>
      <c r="I13" s="3">
        <v>7848.36</v>
      </c>
      <c r="J13" s="3">
        <v>6182.26</v>
      </c>
      <c r="L13" t="s">
        <v>38</v>
      </c>
      <c r="M13" s="3">
        <v>0.25800000000000001</v>
      </c>
      <c r="N13" s="3">
        <v>0.254</v>
      </c>
      <c r="O13" s="3">
        <v>0.249</v>
      </c>
      <c r="P13" s="3">
        <v>0.255</v>
      </c>
      <c r="Q13" s="3">
        <v>0.26100000000000001</v>
      </c>
      <c r="R13" s="3">
        <v>0.251</v>
      </c>
      <c r="S13" s="3">
        <v>0.248</v>
      </c>
      <c r="T13" s="3">
        <v>0.249</v>
      </c>
      <c r="U13" s="3">
        <v>0.23799999999999999</v>
      </c>
      <c r="W13" s="33"/>
      <c r="X13" s="33"/>
      <c r="Y13" s="33"/>
      <c r="Z13" s="33"/>
      <c r="AA13" s="33"/>
      <c r="AB13" s="33"/>
      <c r="AC13" s="33"/>
      <c r="AD13" s="33"/>
    </row>
    <row r="14" spans="1:31" x14ac:dyDescent="0.25">
      <c r="A14" t="s">
        <v>39</v>
      </c>
      <c r="B14" s="3">
        <v>6532.95</v>
      </c>
      <c r="C14" s="3">
        <v>8519.1299999999992</v>
      </c>
      <c r="D14" s="3">
        <v>17979.5</v>
      </c>
      <c r="E14" s="3">
        <v>10209.32</v>
      </c>
      <c r="F14" s="3">
        <v>6686.63</v>
      </c>
      <c r="G14" s="3">
        <v>16354.2</v>
      </c>
      <c r="H14" s="3">
        <v>9696.9699999999993</v>
      </c>
      <c r="I14" s="3">
        <v>7915.9</v>
      </c>
      <c r="J14" s="3">
        <v>6219.09</v>
      </c>
      <c r="L14" t="s">
        <v>39</v>
      </c>
      <c r="M14" s="3">
        <v>0.255</v>
      </c>
      <c r="N14" s="3">
        <v>0.252</v>
      </c>
      <c r="O14" s="3">
        <v>0.248</v>
      </c>
      <c r="P14" s="3">
        <v>0.25600000000000001</v>
      </c>
      <c r="Q14" s="3">
        <v>0.26100000000000001</v>
      </c>
      <c r="R14" s="3">
        <v>0.251</v>
      </c>
      <c r="S14" s="3">
        <v>0.247</v>
      </c>
      <c r="T14" s="3">
        <v>0.25</v>
      </c>
      <c r="U14" s="3">
        <v>0.23599999999999999</v>
      </c>
      <c r="W14" s="33"/>
      <c r="X14" s="33"/>
      <c r="Y14" s="33"/>
      <c r="Z14" s="33"/>
      <c r="AA14" s="33"/>
      <c r="AB14" s="33"/>
      <c r="AC14" s="33"/>
      <c r="AD14" s="33"/>
    </row>
    <row r="15" spans="1:31" x14ac:dyDescent="0.25">
      <c r="W15" s="33"/>
      <c r="X15" s="33"/>
      <c r="Y15" s="33"/>
      <c r="Z15" s="33"/>
      <c r="AA15" s="33"/>
      <c r="AB15" s="33"/>
      <c r="AC15" s="33"/>
      <c r="AD15" s="33"/>
      <c r="AE15" s="33"/>
    </row>
    <row r="16" spans="1:31" x14ac:dyDescent="0.25">
      <c r="A16" s="17" t="s">
        <v>25</v>
      </c>
      <c r="B16" t="s">
        <v>47</v>
      </c>
      <c r="C16" t="s">
        <v>48</v>
      </c>
      <c r="D16" t="s">
        <v>40</v>
      </c>
      <c r="E16" t="s">
        <v>41</v>
      </c>
      <c r="F16" t="s">
        <v>42</v>
      </c>
      <c r="G16" t="s">
        <v>43</v>
      </c>
      <c r="H16" t="s">
        <v>44</v>
      </c>
      <c r="I16" t="s">
        <v>45</v>
      </c>
      <c r="J16" t="s">
        <v>46</v>
      </c>
      <c r="L16" s="17" t="s">
        <v>25</v>
      </c>
      <c r="M16" t="s">
        <v>47</v>
      </c>
      <c r="N16" t="s">
        <v>48</v>
      </c>
      <c r="O16" t="s">
        <v>40</v>
      </c>
      <c r="P16" t="s">
        <v>41</v>
      </c>
      <c r="Q16" t="s">
        <v>42</v>
      </c>
      <c r="R16" t="s">
        <v>43</v>
      </c>
      <c r="S16" t="s">
        <v>44</v>
      </c>
      <c r="T16" t="s">
        <v>45</v>
      </c>
      <c r="U16" t="s">
        <v>46</v>
      </c>
    </row>
    <row r="17" spans="1:23" x14ac:dyDescent="0.25">
      <c r="A17" t="s">
        <v>31</v>
      </c>
      <c r="B17" s="3">
        <v>6480.69</v>
      </c>
      <c r="C17" s="3">
        <v>23318.3</v>
      </c>
      <c r="D17" s="3">
        <v>21764.3</v>
      </c>
      <c r="E17" s="3">
        <v>33110.800000000003</v>
      </c>
      <c r="F17" s="3">
        <v>6630.02</v>
      </c>
      <c r="G17" s="3">
        <v>43939.9</v>
      </c>
      <c r="H17" s="3">
        <v>24199.200000000001</v>
      </c>
      <c r="I17" s="3">
        <v>16957.5</v>
      </c>
      <c r="J17" s="3">
        <v>5536.22</v>
      </c>
      <c r="L17" t="s">
        <v>31</v>
      </c>
      <c r="M17" s="3">
        <v>0.47199999999999998</v>
      </c>
      <c r="N17" s="3">
        <v>0.47299999999999998</v>
      </c>
      <c r="O17" s="3">
        <v>0.248</v>
      </c>
      <c r="P17" s="3">
        <v>0.47599999999999998</v>
      </c>
      <c r="Q17" s="3">
        <v>0.45700000000000002</v>
      </c>
      <c r="R17" s="3">
        <v>0.47299999999999998</v>
      </c>
      <c r="S17" s="3">
        <v>0.27400000000000002</v>
      </c>
      <c r="T17" s="3">
        <v>0.45500000000000002</v>
      </c>
      <c r="U17" s="3">
        <v>0.23200000000000001</v>
      </c>
      <c r="W17" s="33"/>
    </row>
    <row r="18" spans="1:23" x14ac:dyDescent="0.25">
      <c r="A18" t="s">
        <v>34</v>
      </c>
      <c r="B18" s="3">
        <v>6580.1</v>
      </c>
      <c r="C18" s="3">
        <v>25171.8</v>
      </c>
      <c r="D18" s="3">
        <v>22430.9</v>
      </c>
      <c r="E18" s="3">
        <v>34370.5</v>
      </c>
      <c r="F18" s="3">
        <v>6731.23</v>
      </c>
      <c r="G18" s="3">
        <v>45639.9</v>
      </c>
      <c r="H18" s="3">
        <v>24654.2</v>
      </c>
      <c r="I18" s="3">
        <v>17576.400000000001</v>
      </c>
      <c r="J18" s="3">
        <v>5582.98</v>
      </c>
      <c r="L18" t="s">
        <v>34</v>
      </c>
      <c r="M18" s="3">
        <v>0.48499999999999999</v>
      </c>
      <c r="N18" s="3">
        <v>0.497</v>
      </c>
      <c r="O18" s="3">
        <v>0.25800000000000001</v>
      </c>
      <c r="P18" s="3">
        <v>0.48499999999999999</v>
      </c>
      <c r="Q18" s="3">
        <v>0.46600000000000003</v>
      </c>
      <c r="R18" s="3">
        <v>0.47799999999999998</v>
      </c>
      <c r="S18" s="3">
        <v>0.27200000000000002</v>
      </c>
      <c r="T18" s="3">
        <v>0.46300000000000002</v>
      </c>
      <c r="U18" s="3">
        <v>0.23499999999999999</v>
      </c>
      <c r="W18" s="33"/>
    </row>
    <row r="19" spans="1:23" x14ac:dyDescent="0.25">
      <c r="A19" t="s">
        <v>33</v>
      </c>
      <c r="B19" s="3">
        <v>6901.7</v>
      </c>
      <c r="C19" s="3">
        <v>25308.6</v>
      </c>
      <c r="D19" s="3">
        <v>23694.2</v>
      </c>
      <c r="E19" s="3">
        <v>34344.6</v>
      </c>
      <c r="F19" s="3">
        <v>6949.25</v>
      </c>
      <c r="G19" s="3">
        <v>45714.2</v>
      </c>
      <c r="H19" s="3">
        <v>25293.1</v>
      </c>
      <c r="I19" s="3">
        <v>17513.599999999999</v>
      </c>
      <c r="J19" s="3">
        <v>5573.07</v>
      </c>
      <c r="L19" t="s">
        <v>33</v>
      </c>
      <c r="M19" s="3">
        <v>0.502</v>
      </c>
      <c r="N19" s="3">
        <v>0.501</v>
      </c>
      <c r="O19" s="3">
        <v>0.245</v>
      </c>
      <c r="P19" s="3">
        <v>0.48499999999999999</v>
      </c>
      <c r="Q19" s="3">
        <v>0.47</v>
      </c>
      <c r="R19" s="3">
        <v>0.47899999999999998</v>
      </c>
      <c r="S19" s="3">
        <v>0.27800000000000002</v>
      </c>
      <c r="T19" s="3">
        <v>0.46400000000000002</v>
      </c>
      <c r="U19" s="3">
        <v>0.23</v>
      </c>
      <c r="W19" s="33"/>
    </row>
    <row r="20" spans="1:23" x14ac:dyDescent="0.25">
      <c r="A20" t="s">
        <v>32</v>
      </c>
      <c r="B20" s="3">
        <v>6459.72</v>
      </c>
      <c r="C20" s="3">
        <v>25564.3</v>
      </c>
      <c r="D20" s="3">
        <v>23417.599999999999</v>
      </c>
      <c r="E20" s="3">
        <v>34829.199999999997</v>
      </c>
      <c r="F20" s="3">
        <v>6802.65</v>
      </c>
      <c r="G20" s="3">
        <v>45732.5</v>
      </c>
      <c r="H20" s="3">
        <v>26027.3</v>
      </c>
      <c r="I20" s="3">
        <v>17605.3</v>
      </c>
      <c r="J20" s="3">
        <v>5587.22</v>
      </c>
      <c r="L20" t="s">
        <v>32</v>
      </c>
      <c r="M20" s="3">
        <v>0.48399999999999999</v>
      </c>
      <c r="N20" s="3">
        <v>0.498</v>
      </c>
      <c r="O20" s="3">
        <v>0.25</v>
      </c>
      <c r="P20" s="3">
        <v>0.48299999999999998</v>
      </c>
      <c r="Q20" s="3">
        <v>0.46899999999999997</v>
      </c>
      <c r="R20" s="3">
        <v>0.48299999999999998</v>
      </c>
      <c r="S20" s="3">
        <v>0.27400000000000002</v>
      </c>
      <c r="T20" s="3">
        <v>0.46400000000000002</v>
      </c>
      <c r="U20" s="3">
        <v>0.23100000000000001</v>
      </c>
      <c r="W20" s="33"/>
    </row>
    <row r="21" spans="1:23" x14ac:dyDescent="0.25">
      <c r="A21" t="s">
        <v>36</v>
      </c>
      <c r="B21" s="3">
        <v>6408.92</v>
      </c>
      <c r="C21" s="3">
        <v>28788.6</v>
      </c>
      <c r="D21" s="3">
        <v>22559</v>
      </c>
      <c r="E21" s="3">
        <v>40097.300000000003</v>
      </c>
      <c r="F21" s="3">
        <v>6768.36</v>
      </c>
      <c r="G21" s="3">
        <v>41285.5</v>
      </c>
      <c r="H21" s="3">
        <v>18547.400000000001</v>
      </c>
      <c r="I21" s="3">
        <v>21419.4</v>
      </c>
      <c r="J21" s="3">
        <v>5682.84</v>
      </c>
      <c r="L21" t="s">
        <v>36</v>
      </c>
      <c r="M21" s="3">
        <v>0.46899999999999997</v>
      </c>
      <c r="N21" s="3">
        <v>0.46800000000000003</v>
      </c>
      <c r="O21" s="3">
        <v>0.25</v>
      </c>
      <c r="P21" s="3">
        <v>0.44</v>
      </c>
      <c r="Q21" s="3">
        <v>0.46899999999999997</v>
      </c>
      <c r="R21" s="3">
        <v>0.435</v>
      </c>
      <c r="S21" s="3">
        <v>0.253</v>
      </c>
      <c r="T21" s="3">
        <v>0.44800000000000001</v>
      </c>
      <c r="U21" s="3">
        <v>0.22900000000000001</v>
      </c>
      <c r="W21" s="33"/>
    </row>
    <row r="22" spans="1:23" x14ac:dyDescent="0.25">
      <c r="A22" t="s">
        <v>37</v>
      </c>
      <c r="B22" s="3">
        <v>6462.92</v>
      </c>
      <c r="C22" s="3">
        <v>28254.3</v>
      </c>
      <c r="D22" s="3">
        <v>23319</v>
      </c>
      <c r="E22" s="3">
        <v>41312.800000000003</v>
      </c>
      <c r="F22" s="3">
        <v>6812.06</v>
      </c>
      <c r="G22" s="3">
        <v>41858.199999999997</v>
      </c>
      <c r="H22" s="3">
        <v>18542.5</v>
      </c>
      <c r="I22" s="3">
        <v>20889.2</v>
      </c>
      <c r="J22" s="3">
        <v>5671.03</v>
      </c>
      <c r="L22" t="s">
        <v>37</v>
      </c>
      <c r="M22" s="3">
        <v>0.48399999999999999</v>
      </c>
      <c r="N22" s="3">
        <v>0.48</v>
      </c>
      <c r="O22" s="3">
        <v>0.25</v>
      </c>
      <c r="P22" s="3">
        <v>0.45600000000000002</v>
      </c>
      <c r="Q22" s="3">
        <v>0.46600000000000003</v>
      </c>
      <c r="R22" s="3">
        <v>0.443</v>
      </c>
      <c r="S22" s="3">
        <v>0.254</v>
      </c>
      <c r="T22" s="3">
        <v>0.45300000000000001</v>
      </c>
      <c r="U22" s="3">
        <v>0.22900000000000001</v>
      </c>
      <c r="W22" s="33"/>
    </row>
    <row r="23" spans="1:23" x14ac:dyDescent="0.25">
      <c r="A23" t="s">
        <v>38</v>
      </c>
      <c r="B23" s="3">
        <v>6567.96</v>
      </c>
      <c r="C23" s="3">
        <v>29181.5</v>
      </c>
      <c r="D23" s="3">
        <v>23629.4</v>
      </c>
      <c r="E23" s="3">
        <v>41740</v>
      </c>
      <c r="F23" s="3">
        <v>6846.56</v>
      </c>
      <c r="G23" s="3">
        <v>44597.5</v>
      </c>
      <c r="H23" s="3">
        <v>19019.8</v>
      </c>
      <c r="I23" s="3">
        <v>20917</v>
      </c>
      <c r="J23" s="3">
        <v>5687.9</v>
      </c>
      <c r="L23" t="s">
        <v>38</v>
      </c>
      <c r="M23" s="3">
        <v>0.48799999999999999</v>
      </c>
      <c r="N23" s="3">
        <v>0.48099999999999998</v>
      </c>
      <c r="O23" s="3">
        <v>0.251</v>
      </c>
      <c r="P23" s="3">
        <v>0.44600000000000001</v>
      </c>
      <c r="Q23" s="3">
        <v>0.47199999999999998</v>
      </c>
      <c r="R23" s="3">
        <v>0.435</v>
      </c>
      <c r="S23" s="3">
        <v>0.25600000000000001</v>
      </c>
      <c r="T23" s="3">
        <v>0.44</v>
      </c>
      <c r="U23" s="3">
        <v>0.23200000000000001</v>
      </c>
      <c r="W23" s="33"/>
    </row>
    <row r="24" spans="1:23" x14ac:dyDescent="0.25">
      <c r="A24" t="s">
        <v>39</v>
      </c>
      <c r="B24" s="3">
        <v>6527.82</v>
      </c>
      <c r="C24" s="3">
        <v>29891.200000000001</v>
      </c>
      <c r="D24" s="3">
        <v>24013</v>
      </c>
      <c r="E24" s="3">
        <v>43963.9</v>
      </c>
      <c r="F24" s="3">
        <v>6961.87</v>
      </c>
      <c r="G24" s="3">
        <v>44459.5</v>
      </c>
      <c r="H24" s="3">
        <v>18982.8</v>
      </c>
      <c r="I24" s="3">
        <v>21709.4</v>
      </c>
      <c r="J24" s="3">
        <v>5721.85</v>
      </c>
      <c r="L24" t="s">
        <v>39</v>
      </c>
      <c r="M24" s="3">
        <v>0.48599999999999999</v>
      </c>
      <c r="N24" s="3">
        <v>0.48099999999999998</v>
      </c>
      <c r="O24" s="3">
        <v>0.252</v>
      </c>
      <c r="P24" s="3">
        <v>0.45400000000000001</v>
      </c>
      <c r="Q24" s="3">
        <v>0.47599999999999998</v>
      </c>
      <c r="R24" s="3">
        <v>0.438</v>
      </c>
      <c r="S24" s="3">
        <v>0.25600000000000001</v>
      </c>
      <c r="T24" s="3">
        <v>0.44500000000000001</v>
      </c>
      <c r="U24" s="3">
        <v>0.23300000000000001</v>
      </c>
      <c r="W24" s="33"/>
    </row>
    <row r="27" spans="1:23" x14ac:dyDescent="0.25">
      <c r="B27" t="s">
        <v>129</v>
      </c>
    </row>
    <row r="28" spans="1:23" x14ac:dyDescent="0.25">
      <c r="B28" t="s">
        <v>52</v>
      </c>
      <c r="C28" t="s">
        <v>62</v>
      </c>
      <c r="D28" t="s">
        <v>69</v>
      </c>
      <c r="E28" t="s">
        <v>70</v>
      </c>
      <c r="F28" t="s">
        <v>71</v>
      </c>
      <c r="G28" t="s">
        <v>72</v>
      </c>
      <c r="H28" t="s">
        <v>73</v>
      </c>
      <c r="I28" t="s">
        <v>74</v>
      </c>
      <c r="J28" t="s">
        <v>75</v>
      </c>
    </row>
    <row r="29" spans="1:23" x14ac:dyDescent="0.25">
      <c r="B29" t="s">
        <v>53</v>
      </c>
      <c r="C29" t="s">
        <v>63</v>
      </c>
      <c r="D29" t="s">
        <v>76</v>
      </c>
      <c r="E29" t="s">
        <v>77</v>
      </c>
      <c r="F29" t="s">
        <v>78</v>
      </c>
      <c r="G29" t="s">
        <v>79</v>
      </c>
      <c r="H29" t="s">
        <v>80</v>
      </c>
      <c r="I29" t="s">
        <v>81</v>
      </c>
      <c r="J29" t="s">
        <v>82</v>
      </c>
    </row>
    <row r="30" spans="1:23" x14ac:dyDescent="0.25">
      <c r="B30" t="s">
        <v>56</v>
      </c>
      <c r="C30" t="s">
        <v>55</v>
      </c>
      <c r="D30" t="s">
        <v>54</v>
      </c>
      <c r="E30" t="s">
        <v>83</v>
      </c>
      <c r="F30" t="s">
        <v>84</v>
      </c>
      <c r="G30" t="s">
        <v>85</v>
      </c>
      <c r="H30" t="s">
        <v>86</v>
      </c>
      <c r="I30" t="s">
        <v>87</v>
      </c>
      <c r="J30" t="s">
        <v>88</v>
      </c>
    </row>
    <row r="31" spans="1:23" x14ac:dyDescent="0.25">
      <c r="B31" t="s">
        <v>57</v>
      </c>
      <c r="C31" t="s">
        <v>64</v>
      </c>
      <c r="D31" t="s">
        <v>89</v>
      </c>
      <c r="E31" t="s">
        <v>90</v>
      </c>
      <c r="F31" t="s">
        <v>91</v>
      </c>
      <c r="G31" t="s">
        <v>92</v>
      </c>
      <c r="H31" t="s">
        <v>93</v>
      </c>
      <c r="I31" t="s">
        <v>94</v>
      </c>
      <c r="J31" t="s">
        <v>95</v>
      </c>
    </row>
    <row r="32" spans="1:23" x14ac:dyDescent="0.25">
      <c r="B32" t="s">
        <v>58</v>
      </c>
      <c r="C32" t="s">
        <v>65</v>
      </c>
      <c r="D32" t="s">
        <v>96</v>
      </c>
      <c r="E32" t="s">
        <v>97</v>
      </c>
      <c r="F32" t="s">
        <v>98</v>
      </c>
      <c r="G32" t="s">
        <v>99</v>
      </c>
      <c r="H32" t="s">
        <v>100</v>
      </c>
      <c r="I32" t="s">
        <v>101</v>
      </c>
      <c r="J32" t="s">
        <v>102</v>
      </c>
    </row>
    <row r="33" spans="2:10" x14ac:dyDescent="0.25">
      <c r="B33" t="s">
        <v>59</v>
      </c>
      <c r="C33" t="s">
        <v>66</v>
      </c>
      <c r="D33" t="s">
        <v>103</v>
      </c>
      <c r="E33" t="s">
        <v>104</v>
      </c>
      <c r="F33" t="s">
        <v>105</v>
      </c>
      <c r="G33" t="s">
        <v>106</v>
      </c>
      <c r="H33" t="s">
        <v>107</v>
      </c>
      <c r="I33" t="s">
        <v>108</v>
      </c>
      <c r="J33" t="s">
        <v>109</v>
      </c>
    </row>
    <row r="34" spans="2:10" x14ac:dyDescent="0.25">
      <c r="B34" t="s">
        <v>60</v>
      </c>
      <c r="C34" t="s">
        <v>67</v>
      </c>
      <c r="D34" t="s">
        <v>110</v>
      </c>
      <c r="E34" t="s">
        <v>111</v>
      </c>
      <c r="F34" t="s">
        <v>112</v>
      </c>
      <c r="G34" t="s">
        <v>113</v>
      </c>
      <c r="H34" t="s">
        <v>114</v>
      </c>
      <c r="I34" t="s">
        <v>115</v>
      </c>
      <c r="J34" t="s">
        <v>116</v>
      </c>
    </row>
    <row r="35" spans="2:10" x14ac:dyDescent="0.25">
      <c r="B35" t="s">
        <v>61</v>
      </c>
      <c r="C35" t="s">
        <v>68</v>
      </c>
      <c r="D35" t="s">
        <v>117</v>
      </c>
      <c r="E35" t="s">
        <v>118</v>
      </c>
      <c r="F35" t="s">
        <v>119</v>
      </c>
      <c r="G35" t="s">
        <v>120</v>
      </c>
      <c r="H35" t="s">
        <v>121</v>
      </c>
      <c r="I35" t="s">
        <v>122</v>
      </c>
      <c r="J35" t="s">
        <v>123</v>
      </c>
    </row>
  </sheetData>
  <sortState ref="P7:P10">
    <sortCondition ref="P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opLeftCell="A7" workbookViewId="0">
      <selection activeCell="A15" sqref="A15"/>
    </sheetView>
  </sheetViews>
  <sheetFormatPr defaultColWidth="11.42578125" defaultRowHeight="15" x14ac:dyDescent="0.25"/>
  <cols>
    <col min="1" max="1" width="21.42578125" customWidth="1"/>
    <col min="2" max="9" width="9.85546875" customWidth="1"/>
    <col min="10" max="10" width="6.140625" customWidth="1"/>
    <col min="11" max="18" width="9.85546875" customWidth="1"/>
    <col min="19" max="19" width="6.140625" customWidth="1"/>
    <col min="20" max="21" width="9.85546875" customWidth="1"/>
    <col min="22" max="37" width="9.7109375" customWidth="1"/>
    <col min="39" max="44" width="10.85546875" customWidth="1"/>
  </cols>
  <sheetData>
    <row r="1" spans="1:28" ht="18.75" x14ac:dyDescent="0.3">
      <c r="A1" s="12" t="s">
        <v>20</v>
      </c>
      <c r="B1" s="7" t="s">
        <v>132</v>
      </c>
      <c r="F1" s="11" t="s">
        <v>51</v>
      </c>
    </row>
    <row r="2" spans="1:28" x14ac:dyDescent="0.25">
      <c r="A2" t="s">
        <v>131</v>
      </c>
      <c r="B2" s="16">
        <f>'OD600 reference point'!B9</f>
        <v>1.0592598732688039</v>
      </c>
      <c r="F2" s="11" t="s">
        <v>162</v>
      </c>
    </row>
    <row r="3" spans="1:28" x14ac:dyDescent="0.25">
      <c r="A3" s="10" t="s">
        <v>136</v>
      </c>
      <c r="B3" s="15">
        <f>'Fluorescein standard curve'!C30</f>
        <v>5.8425543291028683E-6</v>
      </c>
    </row>
    <row r="4" spans="1:28" x14ac:dyDescent="0.25">
      <c r="I4" s="11"/>
    </row>
    <row r="7" spans="1:28" ht="18.75" x14ac:dyDescent="0.3">
      <c r="A7" s="13" t="s">
        <v>21</v>
      </c>
    </row>
    <row r="8" spans="1:28" ht="15.75" x14ac:dyDescent="0.25">
      <c r="A8" s="19" t="s">
        <v>133</v>
      </c>
      <c r="K8" s="20" t="s">
        <v>138</v>
      </c>
      <c r="T8" s="17" t="s">
        <v>137</v>
      </c>
    </row>
    <row r="9" spans="1:28" s="9" customFormat="1" x14ac:dyDescent="0.25">
      <c r="A9" s="17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 x14ac:dyDescent="0.25">
      <c r="A10" t="s">
        <v>31</v>
      </c>
      <c r="B10" s="23">
        <f t="shared" ref="B10:I17" si="0">K10/T10*$B$3/$B$2</f>
        <v>0.15271661493888253</v>
      </c>
      <c r="C10" s="23">
        <f t="shared" si="0"/>
        <v>0.58239855217965064</v>
      </c>
      <c r="D10" s="23">
        <f t="shared" si="0"/>
        <v>3.0303286091266264</v>
      </c>
      <c r="E10" s="23">
        <f t="shared" si="0"/>
        <v>0.97404966461938325</v>
      </c>
      <c r="F10" s="23">
        <f t="shared" si="0"/>
        <v>0.14257570007653586</v>
      </c>
      <c r="G10" s="23">
        <f t="shared" si="0"/>
        <v>3.1682238857648453</v>
      </c>
      <c r="H10" s="23">
        <f t="shared" si="0"/>
        <v>2.1858147500057505</v>
      </c>
      <c r="I10" s="23">
        <f t="shared" si="0"/>
        <v>0.74806428843678396</v>
      </c>
      <c r="K10" s="16">
        <f>'Raw Plate Reader Measurements'!B7-'Raw Plate Reader Measurements'!$J7</f>
        <v>470.6899999999996</v>
      </c>
      <c r="L10" s="16">
        <f>'Raw Plate Reader Measurements'!C7-'Raw Plate Reader Measurements'!$J7</f>
        <v>1583.8399999999992</v>
      </c>
      <c r="M10" s="16">
        <f>'Raw Plate Reader Measurements'!D7-'Raw Plate Reader Measurements'!$J7</f>
        <v>10438.619999999999</v>
      </c>
      <c r="N10" s="16">
        <f>'Raw Plate Reader Measurements'!E7-'Raw Plate Reader Measurements'!$J7</f>
        <v>2648.9399999999987</v>
      </c>
      <c r="O10" s="16">
        <f>'Raw Plate Reader Measurements'!F7-'Raw Plate Reader Measurements'!$J7</f>
        <v>568.67999999999938</v>
      </c>
      <c r="P10" s="16">
        <f>'Raw Plate Reader Measurements'!G7-'Raw Plate Reader Measurements'!$J7</f>
        <v>10913.630000000001</v>
      </c>
      <c r="Q10" s="16">
        <f>'Raw Plate Reader Measurements'!H7-'Raw Plate Reader Measurements'!$J7</f>
        <v>6736.93</v>
      </c>
      <c r="R10" s="16">
        <f>'Raw Plate Reader Measurements'!I7-'Raw Plate Reader Measurements'!$J7</f>
        <v>2034.369999999999</v>
      </c>
      <c r="S10" s="26"/>
      <c r="T10" s="23">
        <f>'Raw Plate Reader Measurements'!M7-'Raw Plate Reader Measurements'!$U7</f>
        <v>1.7000000000000015E-2</v>
      </c>
      <c r="U10" s="23">
        <f>'Raw Plate Reader Measurements'!N7-'Raw Plate Reader Measurements'!$U7</f>
        <v>1.5000000000000013E-2</v>
      </c>
      <c r="V10" s="23">
        <f>'Raw Plate Reader Measurements'!O7-'Raw Plate Reader Measurements'!$U7</f>
        <v>1.9000000000000017E-2</v>
      </c>
      <c r="W10" s="23">
        <f>'Raw Plate Reader Measurements'!P7-'Raw Plate Reader Measurements'!$U7</f>
        <v>1.5000000000000013E-2</v>
      </c>
      <c r="X10" s="23">
        <f>'Raw Plate Reader Measurements'!Q7-'Raw Plate Reader Measurements'!$U7</f>
        <v>2.200000000000002E-2</v>
      </c>
      <c r="Y10" s="23">
        <f>'Raw Plate Reader Measurements'!R7-'Raw Plate Reader Measurements'!$U7</f>
        <v>1.9000000000000017E-2</v>
      </c>
      <c r="Z10" s="23">
        <f>'Raw Plate Reader Measurements'!S7-'Raw Plate Reader Measurements'!$U7</f>
        <v>1.7000000000000015E-2</v>
      </c>
      <c r="AA10" s="23">
        <f>'Raw Plate Reader Measurements'!T7-'Raw Plate Reader Measurements'!$U7</f>
        <v>1.5000000000000013E-2</v>
      </c>
    </row>
    <row r="11" spans="1:28" x14ac:dyDescent="0.25">
      <c r="A11" t="s">
        <v>34</v>
      </c>
      <c r="B11" s="23">
        <f t="shared" si="0"/>
        <v>0.2227752417242401</v>
      </c>
      <c r="C11" s="23">
        <f t="shared" si="0"/>
        <v>0.61837326934717607</v>
      </c>
      <c r="D11" s="23">
        <f t="shared" si="0"/>
        <v>2.7052703643153406</v>
      </c>
      <c r="E11" s="23">
        <f t="shared" si="0"/>
        <v>0.98185498582245301</v>
      </c>
      <c r="F11" s="23">
        <f t="shared" si="0"/>
        <v>0.22321014591358973</v>
      </c>
      <c r="G11" s="23">
        <f t="shared" si="0"/>
        <v>3.0941559407377874</v>
      </c>
      <c r="H11" s="23">
        <f t="shared" si="0"/>
        <v>1.8749580624339643</v>
      </c>
      <c r="I11" s="23">
        <f t="shared" si="0"/>
        <v>0.73072507239242412</v>
      </c>
      <c r="K11" s="16">
        <f>'Raw Plate Reader Measurements'!B8-'Raw Plate Reader Measurements'!$J8</f>
        <v>605.84000000000015</v>
      </c>
      <c r="L11" s="16">
        <f>'Raw Plate Reader Measurements'!C8-'Raw Plate Reader Measurements'!$J8</f>
        <v>2130.12</v>
      </c>
      <c r="M11" s="16">
        <f>'Raw Plate Reader Measurements'!D8-'Raw Plate Reader Measurements'!$J8</f>
        <v>10790.289999999999</v>
      </c>
      <c r="N11" s="16">
        <f>'Raw Plate Reader Measurements'!E8-'Raw Plate Reader Measurements'!$J8</f>
        <v>3204.2000000000007</v>
      </c>
      <c r="O11" s="16">
        <f>'Raw Plate Reader Measurements'!F8-'Raw Plate Reader Measurements'!$J8</f>
        <v>890.30000000000018</v>
      </c>
      <c r="P11" s="16">
        <f>'Raw Plate Reader Measurements'!G8-'Raw Plate Reader Measurements'!$J8</f>
        <v>11219.460000000001</v>
      </c>
      <c r="Q11" s="16">
        <f>'Raw Plate Reader Measurements'!H8-'Raw Plate Reader Measurements'!$J8</f>
        <v>7138.5599999999995</v>
      </c>
      <c r="R11" s="16">
        <f>'Raw Plate Reader Measurements'!I8-'Raw Plate Reader Measurements'!$J8</f>
        <v>2517.1399999999994</v>
      </c>
      <c r="S11" s="26"/>
      <c r="T11" s="23">
        <f>'Raw Plate Reader Measurements'!M8-'Raw Plate Reader Measurements'!$U8</f>
        <v>1.4999999999999986E-2</v>
      </c>
      <c r="U11" s="23">
        <f>'Raw Plate Reader Measurements'!N8-'Raw Plate Reader Measurements'!$U8</f>
        <v>1.8999999999999989E-2</v>
      </c>
      <c r="V11" s="23">
        <f>'Raw Plate Reader Measurements'!O8-'Raw Plate Reader Measurements'!$U8</f>
        <v>2.1999999999999992E-2</v>
      </c>
      <c r="W11" s="23">
        <f>'Raw Plate Reader Measurements'!P8-'Raw Plate Reader Measurements'!$U8</f>
        <v>1.7999999999999988E-2</v>
      </c>
      <c r="X11" s="23">
        <f>'Raw Plate Reader Measurements'!Q8-'Raw Plate Reader Measurements'!$U8</f>
        <v>2.1999999999999992E-2</v>
      </c>
      <c r="Y11" s="23">
        <f>'Raw Plate Reader Measurements'!R8-'Raw Plate Reader Measurements'!$U8</f>
        <v>1.999999999999999E-2</v>
      </c>
      <c r="Z11" s="23">
        <f>'Raw Plate Reader Measurements'!S8-'Raw Plate Reader Measurements'!$U8</f>
        <v>2.0999999999999991E-2</v>
      </c>
      <c r="AA11" s="23">
        <f>'Raw Plate Reader Measurements'!T8-'Raw Plate Reader Measurements'!$U8</f>
        <v>1.8999999999999989E-2</v>
      </c>
    </row>
    <row r="12" spans="1:28" x14ac:dyDescent="0.25">
      <c r="A12" t="s">
        <v>33</v>
      </c>
      <c r="B12" s="23">
        <f t="shared" si="0"/>
        <v>7.642914629668443E-2</v>
      </c>
      <c r="C12" s="23">
        <f t="shared" si="0"/>
        <v>0.66724097183341091</v>
      </c>
      <c r="D12" s="23">
        <f t="shared" si="0"/>
        <v>3.0771262325931343</v>
      </c>
      <c r="E12" s="23">
        <f t="shared" si="0"/>
        <v>0.95980676134601706</v>
      </c>
      <c r="F12" s="23">
        <f t="shared" si="0"/>
        <v>8.3420946270627655E-2</v>
      </c>
      <c r="G12" s="23">
        <f t="shared" si="0"/>
        <v>3.4660656068344631</v>
      </c>
      <c r="H12" s="23">
        <f t="shared" si="0"/>
        <v>1.6499833716871155</v>
      </c>
      <c r="I12" s="23">
        <f t="shared" si="0"/>
        <v>0.6593113378331471</v>
      </c>
      <c r="K12" s="16">
        <f>'Raw Plate Reader Measurements'!B9-'Raw Plate Reader Measurements'!$J9</f>
        <v>207.85000000000036</v>
      </c>
      <c r="L12" s="16">
        <f>'Raw Plate Reader Measurements'!C9-'Raw Plate Reader Measurements'!$J9</f>
        <v>1814.5700000000006</v>
      </c>
      <c r="M12" s="16">
        <f>'Raw Plate Reader Measurements'!D9-'Raw Plate Reader Measurements'!$J9</f>
        <v>11157.710000000001</v>
      </c>
      <c r="N12" s="16">
        <f>'Raw Plate Reader Measurements'!E9-'Raw Plate Reader Measurements'!$J9</f>
        <v>2784.2199999999993</v>
      </c>
      <c r="O12" s="16">
        <f>'Raw Plate Reader Measurements'!F9-'Raw Plate Reader Measurements'!$J9</f>
        <v>317.61000000000058</v>
      </c>
      <c r="P12" s="16">
        <f>'Raw Plate Reader Measurements'!G9-'Raw Plate Reader Measurements'!$J9</f>
        <v>11939.609999999999</v>
      </c>
      <c r="Q12" s="16">
        <f>'Raw Plate Reader Measurements'!H9-'Raw Plate Reader Measurements'!$J9</f>
        <v>6282.01</v>
      </c>
      <c r="R12" s="16">
        <f>'Raw Plate Reader Measurements'!I9-'Raw Plate Reader Measurements'!$J9</f>
        <v>2271.1399999999994</v>
      </c>
      <c r="S12" s="26"/>
      <c r="T12" s="23">
        <f>'Raw Plate Reader Measurements'!M9-'Raw Plate Reader Measurements'!$U9</f>
        <v>1.5000000000000013E-2</v>
      </c>
      <c r="U12" s="23">
        <f>'Raw Plate Reader Measurements'!N9-'Raw Plate Reader Measurements'!$U9</f>
        <v>1.5000000000000013E-2</v>
      </c>
      <c r="V12" s="23">
        <f>'Raw Plate Reader Measurements'!O9-'Raw Plate Reader Measurements'!$U9</f>
        <v>2.0000000000000018E-2</v>
      </c>
      <c r="W12" s="23">
        <f>'Raw Plate Reader Measurements'!P9-'Raw Plate Reader Measurements'!$U9</f>
        <v>1.6000000000000014E-2</v>
      </c>
      <c r="X12" s="23">
        <f>'Raw Plate Reader Measurements'!Q9-'Raw Plate Reader Measurements'!$U9</f>
        <v>2.1000000000000019E-2</v>
      </c>
      <c r="Y12" s="23">
        <f>'Raw Plate Reader Measurements'!R9-'Raw Plate Reader Measurements'!$U9</f>
        <v>1.9000000000000017E-2</v>
      </c>
      <c r="Z12" s="23">
        <f>'Raw Plate Reader Measurements'!S9-'Raw Plate Reader Measurements'!$U9</f>
        <v>2.1000000000000019E-2</v>
      </c>
      <c r="AA12" s="23">
        <f>'Raw Plate Reader Measurements'!T9-'Raw Plate Reader Measurements'!$U9</f>
        <v>1.9000000000000017E-2</v>
      </c>
    </row>
    <row r="13" spans="1:28" x14ac:dyDescent="0.25">
      <c r="A13" t="s">
        <v>32</v>
      </c>
      <c r="B13" s="23">
        <f t="shared" si="0"/>
        <v>0.16941619251840268</v>
      </c>
      <c r="C13" s="23">
        <f t="shared" si="0"/>
        <v>0.68861383010650135</v>
      </c>
      <c r="D13" s="23">
        <f t="shared" si="0"/>
        <v>3.0350359644629923</v>
      </c>
      <c r="E13" s="23">
        <f t="shared" si="0"/>
        <v>0.72293240294508254</v>
      </c>
      <c r="F13" s="23">
        <f t="shared" si="0"/>
        <v>0.11808100024978371</v>
      </c>
      <c r="G13" s="23">
        <f t="shared" si="0"/>
        <v>3.1745319607462799</v>
      </c>
      <c r="H13" s="23">
        <f t="shared" si="0"/>
        <v>2.1695115169453891</v>
      </c>
      <c r="I13" s="23">
        <f t="shared" si="0"/>
        <v>0.44401924911830876</v>
      </c>
      <c r="K13" s="16">
        <f>'Raw Plate Reader Measurements'!B10-'Raw Plate Reader Measurements'!$J10</f>
        <v>522.15999999999985</v>
      </c>
      <c r="L13" s="16">
        <f>'Raw Plate Reader Measurements'!C10-'Raw Plate Reader Measurements'!$J10</f>
        <v>1997.54</v>
      </c>
      <c r="M13" s="16">
        <f>'Raw Plate Reader Measurements'!D10-'Raw Plate Reader Measurements'!$J10</f>
        <v>11005.09</v>
      </c>
      <c r="N13" s="16">
        <f>'Raw Plate Reader Measurements'!E10-'Raw Plate Reader Measurements'!$J10</f>
        <v>2228.1600000000008</v>
      </c>
      <c r="O13" s="16">
        <f>'Raw Plate Reader Measurements'!F10-'Raw Plate Reader Measurements'!$J10</f>
        <v>470.98000000000047</v>
      </c>
      <c r="P13" s="16">
        <f>'Raw Plate Reader Measurements'!G10-'Raw Plate Reader Measurements'!$J10</f>
        <v>12086.45</v>
      </c>
      <c r="Q13" s="16">
        <f>'Raw Plate Reader Measurements'!H10-'Raw Plate Reader Measurements'!$J10</f>
        <v>7473.3499999999995</v>
      </c>
      <c r="R13" s="16">
        <f>'Raw Plate Reader Measurements'!I10-'Raw Plate Reader Measurements'!$J10</f>
        <v>1529.5200000000004</v>
      </c>
      <c r="S13" s="26"/>
      <c r="T13" s="23">
        <f>'Raw Plate Reader Measurements'!M10-'Raw Plate Reader Measurements'!$U10</f>
        <v>1.7000000000000015E-2</v>
      </c>
      <c r="U13" s="23">
        <f>'Raw Plate Reader Measurements'!N10-'Raw Plate Reader Measurements'!$U10</f>
        <v>1.6000000000000014E-2</v>
      </c>
      <c r="V13" s="23">
        <f>'Raw Plate Reader Measurements'!O10-'Raw Plate Reader Measurements'!$U10</f>
        <v>2.0000000000000018E-2</v>
      </c>
      <c r="W13" s="23">
        <f>'Raw Plate Reader Measurements'!P10-'Raw Plate Reader Measurements'!$U10</f>
        <v>1.7000000000000015E-2</v>
      </c>
      <c r="X13" s="23">
        <f>'Raw Plate Reader Measurements'!Q10-'Raw Plate Reader Measurements'!$U10</f>
        <v>2.200000000000002E-2</v>
      </c>
      <c r="Y13" s="23">
        <f>'Raw Plate Reader Measurements'!R10-'Raw Plate Reader Measurements'!$U10</f>
        <v>2.1000000000000019E-2</v>
      </c>
      <c r="Z13" s="23">
        <f>'Raw Plate Reader Measurements'!S10-'Raw Plate Reader Measurements'!$U10</f>
        <v>1.9000000000000017E-2</v>
      </c>
      <c r="AA13" s="23">
        <f>'Raw Plate Reader Measurements'!T10-'Raw Plate Reader Measurements'!$U10</f>
        <v>1.9000000000000017E-2</v>
      </c>
    </row>
    <row r="14" spans="1:28" x14ac:dyDescent="0.25">
      <c r="A14" t="s">
        <v>36</v>
      </c>
      <c r="B14" s="23">
        <f t="shared" si="0"/>
        <v>0.161711466814003</v>
      </c>
      <c r="C14" s="23">
        <f t="shared" si="0"/>
        <v>0.86127921307026845</v>
      </c>
      <c r="D14" s="23">
        <f t="shared" si="0"/>
        <v>4.2692385029099924</v>
      </c>
      <c r="E14" s="23">
        <f t="shared" si="0"/>
        <v>1.1179558875494087</v>
      </c>
      <c r="F14" s="23">
        <f t="shared" si="0"/>
        <v>9.2951450475138406E-2</v>
      </c>
      <c r="G14" s="23">
        <f t="shared" si="0"/>
        <v>3.4892734376302239</v>
      </c>
      <c r="H14" s="23">
        <f t="shared" si="0"/>
        <v>1.6153314360468407</v>
      </c>
      <c r="I14" s="23">
        <f t="shared" si="0"/>
        <v>0.86104009515870505</v>
      </c>
      <c r="K14" s="16">
        <f>'Raw Plate Reader Measurements'!B11-'Raw Plate Reader Measurements'!$J11</f>
        <v>557.05000000000018</v>
      </c>
      <c r="L14" s="16">
        <f>'Raw Plate Reader Measurements'!C11-'Raw Plate Reader Measurements'!$J11</f>
        <v>2498.41</v>
      </c>
      <c r="M14" s="16">
        <f>'Raw Plate Reader Measurements'!D11-'Raw Plate Reader Measurements'!$J11</f>
        <v>10836.23</v>
      </c>
      <c r="N14" s="16">
        <f>'Raw Plate Reader Measurements'!E11-'Raw Plate Reader Measurements'!$J11</f>
        <v>3851.0400000000009</v>
      </c>
      <c r="O14" s="16">
        <f>'Raw Plate Reader Measurements'!F11-'Raw Plate Reader Measurements'!$J11</f>
        <v>387.60000000000036</v>
      </c>
      <c r="P14" s="16">
        <f>'Raw Plate Reader Measurements'!G11-'Raw Plate Reader Measurements'!$J11</f>
        <v>10121.73</v>
      </c>
      <c r="Q14" s="16">
        <f>'Raw Plate Reader Measurements'!H11-'Raw Plate Reader Measurements'!$J11</f>
        <v>3221.4700000000012</v>
      </c>
      <c r="R14" s="16">
        <f>'Raw Plate Reader Measurements'!I11-'Raw Plate Reader Measurements'!$J11</f>
        <v>1717.1800000000003</v>
      </c>
      <c r="S14" s="26"/>
      <c r="T14" s="23">
        <f>'Raw Plate Reader Measurements'!M11-'Raw Plate Reader Measurements'!$U11</f>
        <v>1.9000000000000017E-2</v>
      </c>
      <c r="U14" s="23">
        <f>'Raw Plate Reader Measurements'!N11-'Raw Plate Reader Measurements'!$U11</f>
        <v>1.6000000000000014E-2</v>
      </c>
      <c r="V14" s="23">
        <f>'Raw Plate Reader Measurements'!O11-'Raw Plate Reader Measurements'!$U11</f>
        <v>1.4000000000000012E-2</v>
      </c>
      <c r="W14" s="23">
        <f>'Raw Plate Reader Measurements'!P11-'Raw Plate Reader Measurements'!$U11</f>
        <v>1.9000000000000017E-2</v>
      </c>
      <c r="X14" s="23">
        <f>'Raw Plate Reader Measurements'!Q11-'Raw Plate Reader Measurements'!$U11</f>
        <v>2.300000000000002E-2</v>
      </c>
      <c r="Y14" s="23">
        <f>'Raw Plate Reader Measurements'!R11-'Raw Plate Reader Measurements'!$U11</f>
        <v>1.6000000000000014E-2</v>
      </c>
      <c r="Z14" s="23">
        <f>'Raw Plate Reader Measurements'!S11-'Raw Plate Reader Measurements'!$U11</f>
        <v>1.100000000000001E-2</v>
      </c>
      <c r="AA14" s="23">
        <f>'Raw Plate Reader Measurements'!T11-'Raw Plate Reader Measurements'!$U11</f>
        <v>1.100000000000001E-2</v>
      </c>
    </row>
    <row r="15" spans="1:28" x14ac:dyDescent="0.25">
      <c r="A15" t="s">
        <v>37</v>
      </c>
      <c r="B15" s="23">
        <f t="shared" si="0"/>
        <v>0.14443686560028673</v>
      </c>
      <c r="C15" s="23">
        <f t="shared" si="0"/>
        <v>0.73340357127128608</v>
      </c>
      <c r="D15" s="23">
        <f t="shared" si="0"/>
        <v>4.6192054074284385</v>
      </c>
      <c r="E15" s="23">
        <f t="shared" si="0"/>
        <v>1.1679513077355812</v>
      </c>
      <c r="F15" s="23">
        <f t="shared" si="0"/>
        <v>9.6359190700246081E-2</v>
      </c>
      <c r="G15" s="23">
        <f t="shared" si="0"/>
        <v>3.7365229669313607</v>
      </c>
      <c r="H15" s="23">
        <f t="shared" si="0"/>
        <v>1.6409092177901901</v>
      </c>
      <c r="I15" s="23">
        <f t="shared" si="0"/>
        <v>0.66265165098650236</v>
      </c>
      <c r="K15" s="16">
        <f>'Raw Plate Reader Measurements'!B12-'Raw Plate Reader Measurements'!$J12</f>
        <v>602.29000000000087</v>
      </c>
      <c r="L15" s="16">
        <f>'Raw Plate Reader Measurements'!C12-'Raw Plate Reader Measurements'!$J12</f>
        <v>2393.3999999999996</v>
      </c>
      <c r="M15" s="16">
        <f>'Raw Plate Reader Measurements'!D12-'Raw Plate Reader Measurements'!$J12</f>
        <v>11724.52</v>
      </c>
      <c r="N15" s="16">
        <f>'Raw Plate Reader Measurements'!E12-'Raw Plate Reader Measurements'!$J12</f>
        <v>4023.26</v>
      </c>
      <c r="O15" s="16">
        <f>'Raw Plate Reader Measurements'!F12-'Raw Plate Reader Measurements'!$J12</f>
        <v>419.28000000000065</v>
      </c>
      <c r="P15" s="16">
        <f>'Raw Plate Reader Measurements'!G12-'Raw Plate Reader Measurements'!$J12</f>
        <v>10161.52</v>
      </c>
      <c r="Q15" s="16">
        <f>'Raw Plate Reader Measurements'!H12-'Raw Plate Reader Measurements'!$J12</f>
        <v>3272.4799999999996</v>
      </c>
      <c r="R15" s="16">
        <f>'Raw Plate Reader Measurements'!I12-'Raw Plate Reader Measurements'!$J12</f>
        <v>1681.9500000000007</v>
      </c>
      <c r="S15" s="26"/>
      <c r="T15" s="23">
        <f>'Raw Plate Reader Measurements'!M12-'Raw Plate Reader Measurements'!$U12</f>
        <v>2.300000000000002E-2</v>
      </c>
      <c r="U15" s="23">
        <f>'Raw Plate Reader Measurements'!N12-'Raw Plate Reader Measurements'!$U12</f>
        <v>1.8000000000000016E-2</v>
      </c>
      <c r="V15" s="23">
        <f>'Raw Plate Reader Measurements'!O12-'Raw Plate Reader Measurements'!$U12</f>
        <v>1.4000000000000012E-2</v>
      </c>
      <c r="W15" s="23">
        <f>'Raw Plate Reader Measurements'!P12-'Raw Plate Reader Measurements'!$U12</f>
        <v>1.9000000000000017E-2</v>
      </c>
      <c r="X15" s="23">
        <f>'Raw Plate Reader Measurements'!Q12-'Raw Plate Reader Measurements'!$U12</f>
        <v>2.4000000000000021E-2</v>
      </c>
      <c r="Y15" s="23">
        <f>'Raw Plate Reader Measurements'!R12-'Raw Plate Reader Measurements'!$U12</f>
        <v>1.5000000000000013E-2</v>
      </c>
      <c r="Z15" s="23">
        <f>'Raw Plate Reader Measurements'!S12-'Raw Plate Reader Measurements'!$U12</f>
        <v>1.100000000000001E-2</v>
      </c>
      <c r="AA15" s="23">
        <f>'Raw Plate Reader Measurements'!T12-'Raw Plate Reader Measurements'!$U12</f>
        <v>1.4000000000000012E-2</v>
      </c>
    </row>
    <row r="16" spans="1:28" x14ac:dyDescent="0.25">
      <c r="A16" t="s">
        <v>38</v>
      </c>
      <c r="B16" s="23">
        <f t="shared" si="0"/>
        <v>9.4475580876311471E-2</v>
      </c>
      <c r="C16" s="23">
        <f t="shared" si="0"/>
        <v>0.81716054812386951</v>
      </c>
      <c r="D16" s="23">
        <f t="shared" si="0"/>
        <v>5.9907166228895044</v>
      </c>
      <c r="E16" s="23">
        <f t="shared" si="0"/>
        <v>1.280361512256724</v>
      </c>
      <c r="F16" s="23">
        <f t="shared" si="0"/>
        <v>8.886743808713099E-2</v>
      </c>
      <c r="G16" s="23">
        <f t="shared" si="0"/>
        <v>4.1539292633495482</v>
      </c>
      <c r="H16" s="23">
        <f t="shared" si="0"/>
        <v>1.8356122465174838</v>
      </c>
      <c r="I16" s="23">
        <f t="shared" si="0"/>
        <v>0.83542721353842797</v>
      </c>
      <c r="K16" s="16">
        <f>'Raw Plate Reader Measurements'!B13-'Raw Plate Reader Measurements'!$J13</f>
        <v>342.56999999999971</v>
      </c>
      <c r="L16" s="16">
        <f>'Raw Plate Reader Measurements'!C13-'Raw Plate Reader Measurements'!$J13</f>
        <v>2370.4300000000003</v>
      </c>
      <c r="M16" s="16">
        <f>'Raw Plate Reader Measurements'!D13-'Raw Plate Reader Measurements'!$J13</f>
        <v>11947.339999999998</v>
      </c>
      <c r="N16" s="16">
        <f>'Raw Plate Reader Measurements'!E13-'Raw Plate Reader Measurements'!$J13</f>
        <v>3946.2199999999993</v>
      </c>
      <c r="O16" s="16">
        <f>'Raw Plate Reader Measurements'!F13-'Raw Plate Reader Measurements'!$J13</f>
        <v>370.56999999999971</v>
      </c>
      <c r="P16" s="16">
        <f>'Raw Plate Reader Measurements'!G13-'Raw Plate Reader Measurements'!$J13</f>
        <v>9790.44</v>
      </c>
      <c r="Q16" s="16">
        <f>'Raw Plate Reader Measurements'!H13-'Raw Plate Reader Measurements'!$J13</f>
        <v>3327.9799999999996</v>
      </c>
      <c r="R16" s="16">
        <f>'Raw Plate Reader Measurements'!I13-'Raw Plate Reader Measurements'!$J13</f>
        <v>1666.0999999999995</v>
      </c>
      <c r="S16" s="26"/>
      <c r="T16" s="23">
        <f>'Raw Plate Reader Measurements'!M13-'Raw Plate Reader Measurements'!$U13</f>
        <v>2.0000000000000018E-2</v>
      </c>
      <c r="U16" s="23">
        <f>'Raw Plate Reader Measurements'!N13-'Raw Plate Reader Measurements'!$U13</f>
        <v>1.6000000000000014E-2</v>
      </c>
      <c r="V16" s="23">
        <f>'Raw Plate Reader Measurements'!O13-'Raw Plate Reader Measurements'!$U13</f>
        <v>1.100000000000001E-2</v>
      </c>
      <c r="W16" s="23">
        <f>'Raw Plate Reader Measurements'!P13-'Raw Plate Reader Measurements'!$U13</f>
        <v>1.7000000000000015E-2</v>
      </c>
      <c r="X16" s="23">
        <f>'Raw Plate Reader Measurements'!Q13-'Raw Plate Reader Measurements'!$U13</f>
        <v>2.300000000000002E-2</v>
      </c>
      <c r="Y16" s="23">
        <f>'Raw Plate Reader Measurements'!R13-'Raw Plate Reader Measurements'!$U13</f>
        <v>1.3000000000000012E-2</v>
      </c>
      <c r="Z16" s="23">
        <f>'Raw Plate Reader Measurements'!S13-'Raw Plate Reader Measurements'!$U13</f>
        <v>1.0000000000000009E-2</v>
      </c>
      <c r="AA16" s="23">
        <f>'Raw Plate Reader Measurements'!T13-'Raw Plate Reader Measurements'!$U13</f>
        <v>1.100000000000001E-2</v>
      </c>
    </row>
    <row r="17" spans="1:27" x14ac:dyDescent="0.25">
      <c r="A17" t="s">
        <v>39</v>
      </c>
      <c r="B17" s="23">
        <f t="shared" si="0"/>
        <v>9.1113474507212841E-2</v>
      </c>
      <c r="C17" s="23">
        <f t="shared" si="0"/>
        <v>0.79289493767241548</v>
      </c>
      <c r="D17" s="23">
        <f t="shared" si="0"/>
        <v>5.4055694996330823</v>
      </c>
      <c r="E17" s="23">
        <f t="shared" si="0"/>
        <v>1.1004445721460856</v>
      </c>
      <c r="F17" s="23">
        <f t="shared" si="0"/>
        <v>0.10315232059529017</v>
      </c>
      <c r="G17" s="23">
        <f t="shared" si="0"/>
        <v>3.7268116666970794</v>
      </c>
      <c r="H17" s="23">
        <f t="shared" si="0"/>
        <v>1.7439022852295949</v>
      </c>
      <c r="I17" s="23">
        <f t="shared" si="0"/>
        <v>0.66850616719308309</v>
      </c>
      <c r="K17" s="16">
        <f>'Raw Plate Reader Measurements'!B14-'Raw Plate Reader Measurements'!$J14</f>
        <v>313.85999999999967</v>
      </c>
      <c r="L17" s="16">
        <f>'Raw Plate Reader Measurements'!C14-'Raw Plate Reader Measurements'!$J14</f>
        <v>2300.0399999999991</v>
      </c>
      <c r="M17" s="16">
        <f>'Raw Plate Reader Measurements'!D14-'Raw Plate Reader Measurements'!$J14</f>
        <v>11760.41</v>
      </c>
      <c r="N17" s="16">
        <f>'Raw Plate Reader Measurements'!E14-'Raw Plate Reader Measurements'!$J14</f>
        <v>3990.2299999999996</v>
      </c>
      <c r="O17" s="16">
        <f>'Raw Plate Reader Measurements'!F14-'Raw Plate Reader Measurements'!$J14</f>
        <v>467.53999999999996</v>
      </c>
      <c r="P17" s="16">
        <f>'Raw Plate Reader Measurements'!G14-'Raw Plate Reader Measurements'!$J14</f>
        <v>10135.11</v>
      </c>
      <c r="Q17" s="16">
        <f>'Raw Plate Reader Measurements'!H14-'Raw Plate Reader Measurements'!$J14</f>
        <v>3477.8799999999992</v>
      </c>
      <c r="R17" s="16">
        <f>'Raw Plate Reader Measurements'!I14-'Raw Plate Reader Measurements'!$J14</f>
        <v>1696.8099999999995</v>
      </c>
      <c r="S17" s="26"/>
      <c r="T17" s="23">
        <f>'Raw Plate Reader Measurements'!M14-'Raw Plate Reader Measurements'!$U14</f>
        <v>1.9000000000000017E-2</v>
      </c>
      <c r="U17" s="23">
        <f>'Raw Plate Reader Measurements'!N14-'Raw Plate Reader Measurements'!$U14</f>
        <v>1.6000000000000014E-2</v>
      </c>
      <c r="V17" s="23">
        <f>'Raw Plate Reader Measurements'!O14-'Raw Plate Reader Measurements'!$U14</f>
        <v>1.2000000000000011E-2</v>
      </c>
      <c r="W17" s="23">
        <f>'Raw Plate Reader Measurements'!P14-'Raw Plate Reader Measurements'!$U14</f>
        <v>2.0000000000000018E-2</v>
      </c>
      <c r="X17" s="23">
        <f>'Raw Plate Reader Measurements'!Q14-'Raw Plate Reader Measurements'!$U14</f>
        <v>2.5000000000000022E-2</v>
      </c>
      <c r="Y17" s="23">
        <f>'Raw Plate Reader Measurements'!R14-'Raw Plate Reader Measurements'!$U14</f>
        <v>1.5000000000000013E-2</v>
      </c>
      <c r="Z17" s="23">
        <f>'Raw Plate Reader Measurements'!S14-'Raw Plate Reader Measurements'!$U14</f>
        <v>1.100000000000001E-2</v>
      </c>
      <c r="AA17" s="23">
        <f>'Raw Plate Reader Measurements'!T14-'Raw Plate Reader Measurements'!$U14</f>
        <v>1.4000000000000012E-2</v>
      </c>
    </row>
    <row r="18" spans="1:27" x14ac:dyDescent="0.25">
      <c r="B18" s="25"/>
      <c r="C18" s="25"/>
      <c r="D18" s="25"/>
      <c r="E18" s="25"/>
      <c r="F18" s="25"/>
      <c r="G18" s="25"/>
      <c r="H18" s="25"/>
      <c r="I18" s="25"/>
      <c r="K18" s="26"/>
      <c r="L18" s="26"/>
      <c r="M18" s="26"/>
      <c r="N18" s="26"/>
      <c r="O18" s="26"/>
      <c r="P18" s="26"/>
      <c r="Q18" s="26"/>
      <c r="R18" s="26"/>
      <c r="S18" s="26"/>
      <c r="T18" s="25"/>
      <c r="U18" s="25"/>
      <c r="V18" s="25"/>
      <c r="W18" s="25"/>
      <c r="X18" s="25"/>
      <c r="Y18" s="25"/>
      <c r="Z18" s="25"/>
      <c r="AA18" s="25"/>
    </row>
    <row r="19" spans="1:27" x14ac:dyDescent="0.25">
      <c r="A19" s="17" t="s">
        <v>25</v>
      </c>
      <c r="B19" s="25" t="s">
        <v>47</v>
      </c>
      <c r="C19" s="25" t="s">
        <v>48</v>
      </c>
      <c r="D19" s="25" t="s">
        <v>40</v>
      </c>
      <c r="E19" s="25" t="s">
        <v>41</v>
      </c>
      <c r="F19" s="25" t="s">
        <v>42</v>
      </c>
      <c r="G19" s="25" t="s">
        <v>43</v>
      </c>
      <c r="H19" s="25" t="s">
        <v>44</v>
      </c>
      <c r="I19" s="25" t="s">
        <v>45</v>
      </c>
      <c r="K19" s="26" t="s">
        <v>47</v>
      </c>
      <c r="L19" s="26" t="s">
        <v>48</v>
      </c>
      <c r="M19" s="26" t="s">
        <v>40</v>
      </c>
      <c r="N19" s="26" t="s">
        <v>41</v>
      </c>
      <c r="O19" s="26" t="s">
        <v>42</v>
      </c>
      <c r="P19" s="26" t="s">
        <v>43</v>
      </c>
      <c r="Q19" s="26" t="s">
        <v>44</v>
      </c>
      <c r="R19" s="26" t="s">
        <v>45</v>
      </c>
      <c r="S19" s="26"/>
      <c r="T19" s="25" t="s">
        <v>47</v>
      </c>
      <c r="U19" s="25" t="s">
        <v>48</v>
      </c>
      <c r="V19" s="25" t="s">
        <v>40</v>
      </c>
      <c r="W19" s="25" t="s">
        <v>41</v>
      </c>
      <c r="X19" s="25" t="s">
        <v>42</v>
      </c>
      <c r="Y19" s="25" t="s">
        <v>43</v>
      </c>
      <c r="Z19" s="25" t="s">
        <v>44</v>
      </c>
      <c r="AA19" s="25" t="s">
        <v>45</v>
      </c>
    </row>
    <row r="20" spans="1:27" x14ac:dyDescent="0.25">
      <c r="A20" t="s">
        <v>31</v>
      </c>
      <c r="B20" s="23">
        <f t="shared" ref="B20:I27" si="1">K20/T20*$B$3/$B$2</f>
        <v>2.1705868355433439E-2</v>
      </c>
      <c r="C20" s="23">
        <f t="shared" si="1"/>
        <v>0.40697314846008237</v>
      </c>
      <c r="D20" s="23">
        <f t="shared" si="1"/>
        <v>5.5943211770851802</v>
      </c>
      <c r="E20" s="23">
        <f t="shared" si="1"/>
        <v>0.62333185054922979</v>
      </c>
      <c r="F20" s="23">
        <f t="shared" si="1"/>
        <v>2.6813631695714334E-2</v>
      </c>
      <c r="G20" s="23">
        <f t="shared" si="1"/>
        <v>0.87893354219829722</v>
      </c>
      <c r="H20" s="23">
        <f t="shared" si="1"/>
        <v>3.4174142744166258</v>
      </c>
      <c r="I20" s="23">
        <f t="shared" si="1"/>
        <v>0.28249460255015152</v>
      </c>
      <c r="K20" s="16">
        <f>'Raw Plate Reader Measurements'!B17-'Raw Plate Reader Measurements'!$J17</f>
        <v>944.46999999999935</v>
      </c>
      <c r="L20" s="16">
        <f>'Raw Plate Reader Measurements'!C17-'Raw Plate Reader Measurements'!$J17</f>
        <v>17782.079999999998</v>
      </c>
      <c r="M20" s="16">
        <f>'Raw Plate Reader Measurements'!D17-'Raw Plate Reader Measurements'!$J17</f>
        <v>16228.079999999998</v>
      </c>
      <c r="N20" s="16">
        <f>'Raw Plate Reader Measurements'!E17-'Raw Plate Reader Measurements'!$J17</f>
        <v>27574.58</v>
      </c>
      <c r="O20" s="16">
        <f>'Raw Plate Reader Measurements'!F17-'Raw Plate Reader Measurements'!$J17</f>
        <v>1093.8000000000002</v>
      </c>
      <c r="P20" s="16">
        <f>'Raw Plate Reader Measurements'!G17-'Raw Plate Reader Measurements'!$J17</f>
        <v>38403.68</v>
      </c>
      <c r="Q20" s="16">
        <f>'Raw Plate Reader Measurements'!H21-'Raw Plate Reader Measurements'!$J17</f>
        <v>13011.18</v>
      </c>
      <c r="R20" s="16">
        <f>'Raw Plate Reader Measurements'!I17-'Raw Plate Reader Measurements'!$J17</f>
        <v>11421.279999999999</v>
      </c>
      <c r="S20" s="26"/>
      <c r="T20" s="23">
        <f>'Raw Plate Reader Measurements'!M17-'Raw Plate Reader Measurements'!$U17</f>
        <v>0.23999999999999996</v>
      </c>
      <c r="U20" s="23">
        <f>'Raw Plate Reader Measurements'!N17-'Raw Plate Reader Measurements'!$U17</f>
        <v>0.24099999999999996</v>
      </c>
      <c r="V20" s="23">
        <f>'Raw Plate Reader Measurements'!O17-'Raw Plate Reader Measurements'!$U17</f>
        <v>1.5999999999999986E-2</v>
      </c>
      <c r="W20" s="23">
        <f>'Raw Plate Reader Measurements'!P17-'Raw Plate Reader Measurements'!$U17</f>
        <v>0.24399999999999997</v>
      </c>
      <c r="X20" s="23">
        <f>'Raw Plate Reader Measurements'!Q17-'Raw Plate Reader Measurements'!$U17</f>
        <v>0.22500000000000001</v>
      </c>
      <c r="Y20" s="23">
        <f>'Raw Plate Reader Measurements'!R17-'Raw Plate Reader Measurements'!$U17</f>
        <v>0.24099999999999996</v>
      </c>
      <c r="Z20" s="23">
        <f>'Raw Plate Reader Measurements'!S21-'Raw Plate Reader Measurements'!$U17</f>
        <v>2.0999999999999991E-2</v>
      </c>
      <c r="AA20" s="23">
        <f>'Raw Plate Reader Measurements'!T17-'Raw Plate Reader Measurements'!$U17</f>
        <v>0.223</v>
      </c>
    </row>
    <row r="21" spans="1:27" x14ac:dyDescent="0.25">
      <c r="A21" t="s">
        <v>34</v>
      </c>
      <c r="B21" s="23">
        <f t="shared" si="1"/>
        <v>2.199923897676689E-2</v>
      </c>
      <c r="C21" s="23">
        <f t="shared" si="1"/>
        <v>0.41238914299601787</v>
      </c>
      <c r="D21" s="23">
        <f t="shared" si="1"/>
        <v>4.0403472690637061</v>
      </c>
      <c r="E21" s="23">
        <f t="shared" si="1"/>
        <v>0.6351327142454829</v>
      </c>
      <c r="F21" s="23">
        <f t="shared" si="1"/>
        <v>2.7417301823920159E-2</v>
      </c>
      <c r="G21" s="23">
        <f t="shared" si="1"/>
        <v>0.90922531350498537</v>
      </c>
      <c r="H21" s="23">
        <f t="shared" si="1"/>
        <v>3.7621452085188185</v>
      </c>
      <c r="I21" s="23">
        <f t="shared" si="1"/>
        <v>0.29014055295999774</v>
      </c>
      <c r="K21" s="16">
        <f>'Raw Plate Reader Measurements'!B18-'Raw Plate Reader Measurements'!$J18</f>
        <v>997.1200000000008</v>
      </c>
      <c r="L21" s="16">
        <f>'Raw Plate Reader Measurements'!C18-'Raw Plate Reader Measurements'!$J18</f>
        <v>19588.82</v>
      </c>
      <c r="M21" s="16">
        <f>'Raw Plate Reader Measurements'!D18-'Raw Plate Reader Measurements'!$J18</f>
        <v>16847.920000000002</v>
      </c>
      <c r="N21" s="16">
        <f>'Raw Plate Reader Measurements'!E18-'Raw Plate Reader Measurements'!$J18</f>
        <v>28787.52</v>
      </c>
      <c r="O21" s="16">
        <f>'Raw Plate Reader Measurements'!F18-'Raw Plate Reader Measurements'!$J18</f>
        <v>1148.25</v>
      </c>
      <c r="P21" s="16">
        <f>'Raw Plate Reader Measurements'!G18-'Raw Plate Reader Measurements'!$J18</f>
        <v>40056.92</v>
      </c>
      <c r="Q21" s="16">
        <f>'Raw Plate Reader Measurements'!H22-'Raw Plate Reader Measurements'!$J18</f>
        <v>12959.52</v>
      </c>
      <c r="R21" s="16">
        <f>'Raw Plate Reader Measurements'!I18-'Raw Plate Reader Measurements'!$J18</f>
        <v>11993.420000000002</v>
      </c>
      <c r="S21" s="26"/>
      <c r="T21" s="23">
        <f>'Raw Plate Reader Measurements'!M18-'Raw Plate Reader Measurements'!$U18</f>
        <v>0.25</v>
      </c>
      <c r="U21" s="23">
        <f>'Raw Plate Reader Measurements'!N18-'Raw Plate Reader Measurements'!$U18</f>
        <v>0.26200000000000001</v>
      </c>
      <c r="V21" s="23">
        <f>'Raw Plate Reader Measurements'!O18-'Raw Plate Reader Measurements'!$U18</f>
        <v>2.300000000000002E-2</v>
      </c>
      <c r="W21" s="23">
        <f>'Raw Plate Reader Measurements'!P18-'Raw Plate Reader Measurements'!$U18</f>
        <v>0.25</v>
      </c>
      <c r="X21" s="23">
        <f>'Raw Plate Reader Measurements'!Q18-'Raw Plate Reader Measurements'!$U18</f>
        <v>0.23100000000000004</v>
      </c>
      <c r="Y21" s="23">
        <f>'Raw Plate Reader Measurements'!R18-'Raw Plate Reader Measurements'!$U18</f>
        <v>0.24299999999999999</v>
      </c>
      <c r="Z21" s="23">
        <f>'Raw Plate Reader Measurements'!S22-'Raw Plate Reader Measurements'!$U18</f>
        <v>1.9000000000000017E-2</v>
      </c>
      <c r="AA21" s="23">
        <f>'Raw Plate Reader Measurements'!T18-'Raw Plate Reader Measurements'!$U18</f>
        <v>0.22800000000000004</v>
      </c>
    </row>
    <row r="22" spans="1:27" x14ac:dyDescent="0.25">
      <c r="A22" t="s">
        <v>33</v>
      </c>
      <c r="B22" s="23">
        <f t="shared" si="1"/>
        <v>2.6942344763305974E-2</v>
      </c>
      <c r="C22" s="23">
        <f t="shared" si="1"/>
        <v>0.40167956852557496</v>
      </c>
      <c r="D22" s="23">
        <f t="shared" si="1"/>
        <v>6.6633750100131692</v>
      </c>
      <c r="E22" s="23">
        <f t="shared" si="1"/>
        <v>0.62233326509486275</v>
      </c>
      <c r="F22" s="23">
        <f t="shared" si="1"/>
        <v>3.1627454459517416E-2</v>
      </c>
      <c r="G22" s="23">
        <f t="shared" si="1"/>
        <v>0.88918163796419036</v>
      </c>
      <c r="H22" s="23">
        <f t="shared" si="1"/>
        <v>2.8526177190892508</v>
      </c>
      <c r="I22" s="23">
        <f t="shared" si="1"/>
        <v>0.28145436311625999</v>
      </c>
      <c r="K22" s="16">
        <f>'Raw Plate Reader Measurements'!B19-'Raw Plate Reader Measurements'!$J19</f>
        <v>1328.63</v>
      </c>
      <c r="L22" s="16">
        <f>'Raw Plate Reader Measurements'!C19-'Raw Plate Reader Measurements'!$J19</f>
        <v>19735.53</v>
      </c>
      <c r="M22" s="16">
        <f>'Raw Plate Reader Measurements'!D19-'Raw Plate Reader Measurements'!$J19</f>
        <v>18121.13</v>
      </c>
      <c r="N22" s="16">
        <f>'Raw Plate Reader Measurements'!E19-'Raw Plate Reader Measurements'!$J19</f>
        <v>28771.53</v>
      </c>
      <c r="O22" s="16">
        <f>'Raw Plate Reader Measurements'!F19-'Raw Plate Reader Measurements'!$J19</f>
        <v>1376.1800000000003</v>
      </c>
      <c r="P22" s="16">
        <f>'Raw Plate Reader Measurements'!G19-'Raw Plate Reader Measurements'!$J19</f>
        <v>40141.129999999997</v>
      </c>
      <c r="Q22" s="16">
        <f>'Raw Plate Reader Measurements'!H23-'Raw Plate Reader Measurements'!$J19</f>
        <v>13446.73</v>
      </c>
      <c r="R22" s="16">
        <f>'Raw Plate Reader Measurements'!I19-'Raw Plate Reader Measurements'!$J19</f>
        <v>11940.529999999999</v>
      </c>
      <c r="S22" s="26"/>
      <c r="T22" s="23">
        <f>'Raw Plate Reader Measurements'!M19-'Raw Plate Reader Measurements'!$U19</f>
        <v>0.27200000000000002</v>
      </c>
      <c r="U22" s="23">
        <f>'Raw Plate Reader Measurements'!N19-'Raw Plate Reader Measurements'!$U19</f>
        <v>0.27100000000000002</v>
      </c>
      <c r="V22" s="23">
        <f>'Raw Plate Reader Measurements'!O19-'Raw Plate Reader Measurements'!$U19</f>
        <v>1.4999999999999986E-2</v>
      </c>
      <c r="W22" s="23">
        <f>'Raw Plate Reader Measurements'!P19-'Raw Plate Reader Measurements'!$U19</f>
        <v>0.255</v>
      </c>
      <c r="X22" s="23">
        <f>'Raw Plate Reader Measurements'!Q19-'Raw Plate Reader Measurements'!$U19</f>
        <v>0.23999999999999996</v>
      </c>
      <c r="Y22" s="23">
        <f>'Raw Plate Reader Measurements'!R19-'Raw Plate Reader Measurements'!$U19</f>
        <v>0.24899999999999997</v>
      </c>
      <c r="Z22" s="23">
        <f>'Raw Plate Reader Measurements'!S23-'Raw Plate Reader Measurements'!$U19</f>
        <v>2.5999999999999995E-2</v>
      </c>
      <c r="AA22" s="23">
        <f>'Raw Plate Reader Measurements'!T19-'Raw Plate Reader Measurements'!$U19</f>
        <v>0.23400000000000001</v>
      </c>
    </row>
    <row r="23" spans="1:27" x14ac:dyDescent="0.25">
      <c r="A23" t="s">
        <v>32</v>
      </c>
      <c r="B23" s="23">
        <f t="shared" si="1"/>
        <v>1.9021517154413702E-2</v>
      </c>
      <c r="C23" s="23">
        <f t="shared" si="1"/>
        <v>0.41268718795711229</v>
      </c>
      <c r="D23" s="23">
        <f t="shared" si="1"/>
        <v>5.1761545707765286</v>
      </c>
      <c r="E23" s="23">
        <f t="shared" si="1"/>
        <v>0.64003905272366679</v>
      </c>
      <c r="F23" s="23">
        <f t="shared" si="1"/>
        <v>2.816781978056019E-2</v>
      </c>
      <c r="G23" s="23">
        <f t="shared" si="1"/>
        <v>0.87868697613931646</v>
      </c>
      <c r="H23" s="23">
        <f t="shared" si="1"/>
        <v>2.9554373159940512</v>
      </c>
      <c r="I23" s="23">
        <f t="shared" si="1"/>
        <v>0.28449812494523108</v>
      </c>
      <c r="K23" s="16">
        <f>'Raw Plate Reader Measurements'!B20-'Raw Plate Reader Measurements'!$J20</f>
        <v>872.5</v>
      </c>
      <c r="L23" s="16">
        <f>'Raw Plate Reader Measurements'!C20-'Raw Plate Reader Measurements'!$J20</f>
        <v>19977.079999999998</v>
      </c>
      <c r="M23" s="16">
        <f>'Raw Plate Reader Measurements'!D20-'Raw Plate Reader Measurements'!$J20</f>
        <v>17830.379999999997</v>
      </c>
      <c r="N23" s="16">
        <f>'Raw Plate Reader Measurements'!E20-'Raw Plate Reader Measurements'!$J20</f>
        <v>29241.979999999996</v>
      </c>
      <c r="O23" s="16">
        <f>'Raw Plate Reader Measurements'!F20-'Raw Plate Reader Measurements'!$J20</f>
        <v>1215.4299999999994</v>
      </c>
      <c r="P23" s="16">
        <f>'Raw Plate Reader Measurements'!G20-'Raw Plate Reader Measurements'!$J20</f>
        <v>40145.279999999999</v>
      </c>
      <c r="Q23" s="16">
        <f>'Raw Plate Reader Measurements'!H24-'Raw Plate Reader Measurements'!$J20</f>
        <v>13395.579999999998</v>
      </c>
      <c r="R23" s="16">
        <f>'Raw Plate Reader Measurements'!I20-'Raw Plate Reader Measurements'!$J20</f>
        <v>12018.079999999998</v>
      </c>
      <c r="S23" s="26"/>
      <c r="T23" s="23">
        <f>'Raw Plate Reader Measurements'!M20-'Raw Plate Reader Measurements'!$U20</f>
        <v>0.253</v>
      </c>
      <c r="U23" s="23">
        <f>'Raw Plate Reader Measurements'!N20-'Raw Plate Reader Measurements'!$U20</f>
        <v>0.26700000000000002</v>
      </c>
      <c r="V23" s="23">
        <f>'Raw Plate Reader Measurements'!O20-'Raw Plate Reader Measurements'!$U20</f>
        <v>1.8999999999999989E-2</v>
      </c>
      <c r="W23" s="23">
        <f>'Raw Plate Reader Measurements'!P20-'Raw Plate Reader Measurements'!$U20</f>
        <v>0.252</v>
      </c>
      <c r="X23" s="23">
        <f>'Raw Plate Reader Measurements'!Q20-'Raw Plate Reader Measurements'!$U20</f>
        <v>0.23799999999999996</v>
      </c>
      <c r="Y23" s="23">
        <f>'Raw Plate Reader Measurements'!R20-'Raw Plate Reader Measurements'!$U20</f>
        <v>0.252</v>
      </c>
      <c r="Z23" s="23">
        <f>'Raw Plate Reader Measurements'!S24-'Raw Plate Reader Measurements'!$U20</f>
        <v>2.4999999999999994E-2</v>
      </c>
      <c r="AA23" s="23">
        <f>'Raw Plate Reader Measurements'!T20-'Raw Plate Reader Measurements'!$U20</f>
        <v>0.23300000000000001</v>
      </c>
    </row>
    <row r="24" spans="1:27" x14ac:dyDescent="0.25">
      <c r="A24" t="s">
        <v>36</v>
      </c>
      <c r="B24" s="23">
        <f t="shared" si="1"/>
        <v>1.6686815775528201E-2</v>
      </c>
      <c r="C24" s="23">
        <f t="shared" si="1"/>
        <v>0.53323984789564327</v>
      </c>
      <c r="D24" s="23">
        <f t="shared" si="1"/>
        <v>4.4325595435109566</v>
      </c>
      <c r="E24" s="23">
        <f t="shared" si="1"/>
        <v>0.89961925629745498</v>
      </c>
      <c r="F24" s="23">
        <f t="shared" si="1"/>
        <v>2.4947488239107769E-2</v>
      </c>
      <c r="G24" s="23">
        <f t="shared" si="1"/>
        <v>0.95326898938430427</v>
      </c>
      <c r="H24" s="23">
        <f t="shared" si="1"/>
        <v>2.2695687391902397</v>
      </c>
      <c r="I24" s="23">
        <f t="shared" si="1"/>
        <v>0.39633819385243951</v>
      </c>
      <c r="K24" s="16">
        <f>'Raw Plate Reader Measurements'!B21-'Raw Plate Reader Measurements'!$J21</f>
        <v>726.07999999999993</v>
      </c>
      <c r="L24" s="16">
        <f>'Raw Plate Reader Measurements'!C21-'Raw Plate Reader Measurements'!$J21</f>
        <v>23105.759999999998</v>
      </c>
      <c r="M24" s="16">
        <f>'Raw Plate Reader Measurements'!D21-'Raw Plate Reader Measurements'!$J21</f>
        <v>16876.16</v>
      </c>
      <c r="N24" s="16">
        <f>'Raw Plate Reader Measurements'!E21-'Raw Plate Reader Measurements'!$J21</f>
        <v>34414.460000000006</v>
      </c>
      <c r="O24" s="16">
        <f>'Raw Plate Reader Measurements'!F21-'Raw Plate Reader Measurements'!$J21</f>
        <v>1085.5199999999995</v>
      </c>
      <c r="P24" s="16">
        <f>'Raw Plate Reader Measurements'!G21-'Raw Plate Reader Measurements'!$J21</f>
        <v>35602.660000000003</v>
      </c>
      <c r="Q24" s="16">
        <f>'Raw Plate Reader Measurements'!H17-'Raw Plate Reader Measurements'!$J21</f>
        <v>18516.36</v>
      </c>
      <c r="R24" s="16">
        <f>'Raw Plate Reader Measurements'!I21-'Raw Plate Reader Measurements'!$J21</f>
        <v>15736.560000000001</v>
      </c>
      <c r="S24" s="26"/>
      <c r="T24" s="23">
        <f>'Raw Plate Reader Measurements'!M21-'Raw Plate Reader Measurements'!$U21</f>
        <v>0.23999999999999996</v>
      </c>
      <c r="U24" s="23">
        <f>'Raw Plate Reader Measurements'!N21-'Raw Plate Reader Measurements'!$U21</f>
        <v>0.23900000000000002</v>
      </c>
      <c r="V24" s="23">
        <f>'Raw Plate Reader Measurements'!O21-'Raw Plate Reader Measurements'!$U21</f>
        <v>2.0999999999999991E-2</v>
      </c>
      <c r="W24" s="23">
        <f>'Raw Plate Reader Measurements'!P21-'Raw Plate Reader Measurements'!$U21</f>
        <v>0.21099999999999999</v>
      </c>
      <c r="X24" s="23">
        <f>'Raw Plate Reader Measurements'!Q21-'Raw Plate Reader Measurements'!$U21</f>
        <v>0.23999999999999996</v>
      </c>
      <c r="Y24" s="23">
        <f>'Raw Plate Reader Measurements'!R21-'Raw Plate Reader Measurements'!$U21</f>
        <v>0.20599999999999999</v>
      </c>
      <c r="Z24" s="23">
        <f>'Raw Plate Reader Measurements'!S17-'Raw Plate Reader Measurements'!$U21</f>
        <v>4.5000000000000012E-2</v>
      </c>
      <c r="AA24" s="23">
        <f>'Raw Plate Reader Measurements'!T21-'Raw Plate Reader Measurements'!$U21</f>
        <v>0.219</v>
      </c>
    </row>
    <row r="25" spans="1:27" x14ac:dyDescent="0.25">
      <c r="A25" t="s">
        <v>37</v>
      </c>
      <c r="B25" s="23">
        <f t="shared" si="1"/>
        <v>1.7128720276466742E-2</v>
      </c>
      <c r="C25" s="23">
        <f t="shared" si="1"/>
        <v>0.49626465416300347</v>
      </c>
      <c r="D25" s="23">
        <f t="shared" si="1"/>
        <v>4.6352770918914654</v>
      </c>
      <c r="E25" s="23">
        <f t="shared" si="1"/>
        <v>0.86603141252198435</v>
      </c>
      <c r="F25" s="23">
        <f t="shared" si="1"/>
        <v>2.6555162041426477E-2</v>
      </c>
      <c r="G25" s="23">
        <f t="shared" si="1"/>
        <v>0.93269808722355052</v>
      </c>
      <c r="H25" s="23">
        <f t="shared" si="1"/>
        <v>2.435008716770529</v>
      </c>
      <c r="I25" s="23">
        <f t="shared" si="1"/>
        <v>0.37472671138757341</v>
      </c>
      <c r="K25" s="16">
        <f>'Raw Plate Reader Measurements'!B22-'Raw Plate Reader Measurements'!$J22</f>
        <v>791.89000000000033</v>
      </c>
      <c r="L25" s="16">
        <f>'Raw Plate Reader Measurements'!C22-'Raw Plate Reader Measurements'!$J22</f>
        <v>22583.27</v>
      </c>
      <c r="M25" s="16">
        <f>'Raw Plate Reader Measurements'!D22-'Raw Plate Reader Measurements'!$J22</f>
        <v>17647.97</v>
      </c>
      <c r="N25" s="16">
        <f>'Raw Plate Reader Measurements'!E22-'Raw Plate Reader Measurements'!$J22</f>
        <v>35641.770000000004</v>
      </c>
      <c r="O25" s="16">
        <f>'Raw Plate Reader Measurements'!F22-'Raw Plate Reader Measurements'!$J22</f>
        <v>1141.0300000000007</v>
      </c>
      <c r="P25" s="16">
        <f>'Raw Plate Reader Measurements'!G22-'Raw Plate Reader Measurements'!$J22</f>
        <v>36187.17</v>
      </c>
      <c r="Q25" s="16">
        <f>'Raw Plate Reader Measurements'!H18-'Raw Plate Reader Measurements'!$J22</f>
        <v>18983.170000000002</v>
      </c>
      <c r="R25" s="16">
        <f>'Raw Plate Reader Measurements'!I22-'Raw Plate Reader Measurements'!$J22</f>
        <v>15218.170000000002</v>
      </c>
      <c r="S25" s="26"/>
      <c r="T25" s="23">
        <f>'Raw Plate Reader Measurements'!M22-'Raw Plate Reader Measurements'!$U22</f>
        <v>0.255</v>
      </c>
      <c r="U25" s="23">
        <f>'Raw Plate Reader Measurements'!N22-'Raw Plate Reader Measurements'!$U22</f>
        <v>0.251</v>
      </c>
      <c r="V25" s="23">
        <f>'Raw Plate Reader Measurements'!O22-'Raw Plate Reader Measurements'!$U22</f>
        <v>2.0999999999999991E-2</v>
      </c>
      <c r="W25" s="23">
        <f>'Raw Plate Reader Measurements'!P22-'Raw Plate Reader Measurements'!$U22</f>
        <v>0.22700000000000001</v>
      </c>
      <c r="X25" s="23">
        <f>'Raw Plate Reader Measurements'!Q22-'Raw Plate Reader Measurements'!$U22</f>
        <v>0.23700000000000002</v>
      </c>
      <c r="Y25" s="23">
        <f>'Raw Plate Reader Measurements'!R22-'Raw Plate Reader Measurements'!$U22</f>
        <v>0.214</v>
      </c>
      <c r="Z25" s="23">
        <f>'Raw Plate Reader Measurements'!S18-'Raw Plate Reader Measurements'!$U22</f>
        <v>4.300000000000001E-2</v>
      </c>
      <c r="AA25" s="23">
        <f>'Raw Plate Reader Measurements'!T22-'Raw Plate Reader Measurements'!$U22</f>
        <v>0.224</v>
      </c>
    </row>
    <row r="26" spans="1:27" x14ac:dyDescent="0.25">
      <c r="A26" t="s">
        <v>38</v>
      </c>
      <c r="B26" s="23">
        <f t="shared" si="1"/>
        <v>1.896149411662371E-2</v>
      </c>
      <c r="C26" s="23">
        <f t="shared" si="1"/>
        <v>0.52041578624407192</v>
      </c>
      <c r="D26" s="23">
        <f t="shared" si="1"/>
        <v>5.2084126772164758</v>
      </c>
      <c r="E26" s="23">
        <f t="shared" si="1"/>
        <v>0.92921675583893881</v>
      </c>
      <c r="F26" s="23">
        <f t="shared" si="1"/>
        <v>2.66283962737901E-2</v>
      </c>
      <c r="G26" s="23">
        <f t="shared" si="1"/>
        <v>1.0572092810674154</v>
      </c>
      <c r="H26" s="23">
        <f t="shared" si="1"/>
        <v>2.350789185829699</v>
      </c>
      <c r="I26" s="23">
        <f t="shared" si="1"/>
        <v>0.40384168219505873</v>
      </c>
      <c r="K26" s="16">
        <f>'Raw Plate Reader Measurements'!B23-'Raw Plate Reader Measurements'!$J23</f>
        <v>880.0600000000004</v>
      </c>
      <c r="L26" s="16">
        <f>'Raw Plate Reader Measurements'!C23-'Raw Plate Reader Measurements'!$J23</f>
        <v>23493.599999999999</v>
      </c>
      <c r="M26" s="16">
        <f>'Raw Plate Reader Measurements'!D23-'Raw Plate Reader Measurements'!$J23</f>
        <v>17941.5</v>
      </c>
      <c r="N26" s="16">
        <f>'Raw Plate Reader Measurements'!E23-'Raw Plate Reader Measurements'!$J23</f>
        <v>36052.1</v>
      </c>
      <c r="O26" s="16">
        <f>'Raw Plate Reader Measurements'!F23-'Raw Plate Reader Measurements'!$J23</f>
        <v>1158.6600000000008</v>
      </c>
      <c r="P26" s="16">
        <f>'Raw Plate Reader Measurements'!G23-'Raw Plate Reader Measurements'!$J23</f>
        <v>38909.599999999999</v>
      </c>
      <c r="Q26" s="16">
        <f>'Raw Plate Reader Measurements'!H19-'Raw Plate Reader Measurements'!$J23</f>
        <v>19605.199999999997</v>
      </c>
      <c r="R26" s="16">
        <f>'Raw Plate Reader Measurements'!I23-'Raw Plate Reader Measurements'!$J23</f>
        <v>15229.1</v>
      </c>
      <c r="S26" s="26"/>
      <c r="T26" s="23">
        <f>'Raw Plate Reader Measurements'!M23-'Raw Plate Reader Measurements'!$U23</f>
        <v>0.25600000000000001</v>
      </c>
      <c r="U26" s="23">
        <f>'Raw Plate Reader Measurements'!N23-'Raw Plate Reader Measurements'!$U23</f>
        <v>0.24899999999999997</v>
      </c>
      <c r="V26" s="23">
        <f>'Raw Plate Reader Measurements'!O23-'Raw Plate Reader Measurements'!$U23</f>
        <v>1.8999999999999989E-2</v>
      </c>
      <c r="W26" s="23">
        <f>'Raw Plate Reader Measurements'!P23-'Raw Plate Reader Measurements'!$U23</f>
        <v>0.214</v>
      </c>
      <c r="X26" s="23">
        <f>'Raw Plate Reader Measurements'!Q23-'Raw Plate Reader Measurements'!$U23</f>
        <v>0.23999999999999996</v>
      </c>
      <c r="Y26" s="23">
        <f>'Raw Plate Reader Measurements'!R23-'Raw Plate Reader Measurements'!$U23</f>
        <v>0.20299999999999999</v>
      </c>
      <c r="Z26" s="23">
        <f>'Raw Plate Reader Measurements'!S19-'Raw Plate Reader Measurements'!$U23</f>
        <v>4.6000000000000013E-2</v>
      </c>
      <c r="AA26" s="23">
        <f>'Raw Plate Reader Measurements'!T23-'Raw Plate Reader Measurements'!$U23</f>
        <v>0.20799999999999999</v>
      </c>
    </row>
    <row r="27" spans="1:27" x14ac:dyDescent="0.25">
      <c r="A27" t="s">
        <v>39</v>
      </c>
      <c r="B27" s="23">
        <f t="shared" si="1"/>
        <v>1.7571085594203777E-2</v>
      </c>
      <c r="C27" s="23">
        <f t="shared" si="1"/>
        <v>0.5375433936866405</v>
      </c>
      <c r="D27" s="23">
        <f t="shared" si="1"/>
        <v>5.309915979202863</v>
      </c>
      <c r="E27" s="23">
        <f t="shared" si="1"/>
        <v>0.95444109455079895</v>
      </c>
      <c r="F27" s="23">
        <f t="shared" si="1"/>
        <v>2.8146387022578163E-2</v>
      </c>
      <c r="G27" s="23">
        <f t="shared" si="1"/>
        <v>1.0422685868818702</v>
      </c>
      <c r="H27" s="23">
        <f t="shared" si="1"/>
        <v>2.7316748276548091</v>
      </c>
      <c r="I27" s="23">
        <f t="shared" si="1"/>
        <v>0.41595494683060941</v>
      </c>
      <c r="K27" s="16">
        <f>'Raw Plate Reader Measurements'!B24-'Raw Plate Reader Measurements'!$J24</f>
        <v>805.96999999999935</v>
      </c>
      <c r="L27" s="16">
        <f>'Raw Plate Reader Measurements'!C24-'Raw Plate Reader Measurements'!$J24</f>
        <v>24169.35</v>
      </c>
      <c r="M27" s="16">
        <f>'Raw Plate Reader Measurements'!D24-'Raw Plate Reader Measurements'!$J24</f>
        <v>18291.150000000001</v>
      </c>
      <c r="N27" s="16">
        <f>'Raw Plate Reader Measurements'!E24-'Raw Plate Reader Measurements'!$J24</f>
        <v>38242.050000000003</v>
      </c>
      <c r="O27" s="16">
        <f>'Raw Plate Reader Measurements'!F24-'Raw Plate Reader Measurements'!$J24</f>
        <v>1240.0199999999995</v>
      </c>
      <c r="P27" s="16">
        <f>'Raw Plate Reader Measurements'!G24-'Raw Plate Reader Measurements'!$J24</f>
        <v>38737.65</v>
      </c>
      <c r="Q27" s="16">
        <f>'Raw Plate Reader Measurements'!H20-'Raw Plate Reader Measurements'!$J24</f>
        <v>20305.449999999997</v>
      </c>
      <c r="R27" s="16">
        <f>'Raw Plate Reader Measurements'!I24-'Raw Plate Reader Measurements'!$J24</f>
        <v>15987.550000000001</v>
      </c>
      <c r="S27" s="26"/>
      <c r="T27" s="23">
        <f>'Raw Plate Reader Measurements'!M24-'Raw Plate Reader Measurements'!$U24</f>
        <v>0.253</v>
      </c>
      <c r="U27" s="23">
        <f>'Raw Plate Reader Measurements'!N24-'Raw Plate Reader Measurements'!$U24</f>
        <v>0.24799999999999997</v>
      </c>
      <c r="V27" s="23">
        <f>'Raw Plate Reader Measurements'!O24-'Raw Plate Reader Measurements'!$U24</f>
        <v>1.8999999999999989E-2</v>
      </c>
      <c r="W27" s="23">
        <f>'Raw Plate Reader Measurements'!P24-'Raw Plate Reader Measurements'!$U24</f>
        <v>0.221</v>
      </c>
      <c r="X27" s="23">
        <f>'Raw Plate Reader Measurements'!Q24-'Raw Plate Reader Measurements'!$U24</f>
        <v>0.24299999999999997</v>
      </c>
      <c r="Y27" s="23">
        <f>'Raw Plate Reader Measurements'!R24-'Raw Plate Reader Measurements'!$U24</f>
        <v>0.20499999999999999</v>
      </c>
      <c r="Z27" s="23">
        <f>'Raw Plate Reader Measurements'!S20-'Raw Plate Reader Measurements'!$U24</f>
        <v>4.1000000000000009E-2</v>
      </c>
      <c r="AA27" s="23">
        <f>'Raw Plate Reader Measurements'!T24-'Raw Plate Reader Measurements'!$U24</f>
        <v>0.21199999999999999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C12" sqref="C12"/>
    </sheetView>
  </sheetViews>
  <sheetFormatPr defaultColWidth="11.42578125" defaultRowHeight="15" x14ac:dyDescent="0.25"/>
  <cols>
    <col min="1" max="1" width="21.42578125" customWidth="1"/>
    <col min="2" max="3" width="9.85546875" customWidth="1"/>
    <col min="4" max="4" width="11.7109375" customWidth="1"/>
    <col min="5" max="6" width="9.85546875" customWidth="1"/>
    <col min="7" max="7" width="11.42578125" customWidth="1"/>
    <col min="8" max="9" width="9.85546875" customWidth="1"/>
    <col min="10" max="10" width="6.140625" customWidth="1"/>
    <col min="11" max="18" width="9.85546875" customWidth="1"/>
    <col min="19" max="19" width="6.140625" customWidth="1"/>
    <col min="20" max="21" width="9.85546875" customWidth="1"/>
    <col min="22" max="37" width="9.7109375" customWidth="1"/>
    <col min="39" max="44" width="10.85546875" customWidth="1"/>
  </cols>
  <sheetData>
    <row r="1" spans="1:28" ht="18.75" x14ac:dyDescent="0.3">
      <c r="A1" s="12" t="s">
        <v>20</v>
      </c>
      <c r="B1" s="7" t="s">
        <v>132</v>
      </c>
      <c r="F1" s="11" t="s">
        <v>51</v>
      </c>
      <c r="I1" s="11"/>
    </row>
    <row r="2" spans="1:28" x14ac:dyDescent="0.25">
      <c r="A2" t="s">
        <v>130</v>
      </c>
      <c r="B2" s="15">
        <f>'Particle standard curve'!C30</f>
        <v>207888590.20037824</v>
      </c>
      <c r="F2" s="11" t="s">
        <v>162</v>
      </c>
      <c r="I2" s="11"/>
    </row>
    <row r="3" spans="1:28" x14ac:dyDescent="0.25">
      <c r="A3" s="10" t="s">
        <v>140</v>
      </c>
      <c r="B3" s="15">
        <f>'Fluorescein standard curve'!C31</f>
        <v>35184685.385762446</v>
      </c>
      <c r="I3" s="11"/>
    </row>
    <row r="4" spans="1:28" x14ac:dyDescent="0.25">
      <c r="I4" s="11"/>
    </row>
    <row r="7" spans="1:28" ht="18.75" x14ac:dyDescent="0.3">
      <c r="A7" s="13" t="s">
        <v>21</v>
      </c>
    </row>
    <row r="8" spans="1:28" ht="15.75" x14ac:dyDescent="0.25">
      <c r="A8" s="20" t="s">
        <v>139</v>
      </c>
      <c r="K8" s="20" t="s">
        <v>138</v>
      </c>
      <c r="T8" s="17" t="s">
        <v>137</v>
      </c>
    </row>
    <row r="9" spans="1:28" s="9" customFormat="1" x14ac:dyDescent="0.25">
      <c r="A9" s="17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 x14ac:dyDescent="0.25">
      <c r="A10" t="s">
        <v>31</v>
      </c>
      <c r="B10" s="15">
        <f t="shared" ref="B10:I17" si="0">K10/T10*$B$3/$B$2</f>
        <v>4686.0731986192604</v>
      </c>
      <c r="C10" s="15">
        <f t="shared" si="0"/>
        <v>17870.761785650746</v>
      </c>
      <c r="D10" s="15">
        <f t="shared" si="0"/>
        <v>92984.916434406754</v>
      </c>
      <c r="E10" s="15">
        <f t="shared" si="0"/>
        <v>29888.483511264832</v>
      </c>
      <c r="F10" s="15">
        <f t="shared" si="0"/>
        <v>4374.9016252777456</v>
      </c>
      <c r="G10" s="15">
        <f t="shared" si="0"/>
        <v>97216.200373807529</v>
      </c>
      <c r="H10" s="15">
        <f t="shared" si="0"/>
        <v>67071.208468363635</v>
      </c>
      <c r="I10" s="15">
        <f t="shared" si="0"/>
        <v>22954.175708325532</v>
      </c>
      <c r="K10" s="16">
        <f>'Raw Plate Reader Measurements'!B7-'Raw Plate Reader Measurements'!$J7</f>
        <v>470.6899999999996</v>
      </c>
      <c r="L10" s="16">
        <f>'Raw Plate Reader Measurements'!C7-'Raw Plate Reader Measurements'!$J7</f>
        <v>1583.8399999999992</v>
      </c>
      <c r="M10" s="16">
        <f>'Raw Plate Reader Measurements'!D7-'Raw Plate Reader Measurements'!$J7</f>
        <v>10438.619999999999</v>
      </c>
      <c r="N10" s="16">
        <f>'Raw Plate Reader Measurements'!E7-'Raw Plate Reader Measurements'!$J7</f>
        <v>2648.9399999999987</v>
      </c>
      <c r="O10" s="16">
        <f>'Raw Plate Reader Measurements'!F7-'Raw Plate Reader Measurements'!$J7</f>
        <v>568.67999999999938</v>
      </c>
      <c r="P10" s="16">
        <f>'Raw Plate Reader Measurements'!G7-'Raw Plate Reader Measurements'!$J7</f>
        <v>10913.630000000001</v>
      </c>
      <c r="Q10" s="16">
        <f>'Raw Plate Reader Measurements'!H7-'Raw Plate Reader Measurements'!$J7</f>
        <v>6736.93</v>
      </c>
      <c r="R10" s="16">
        <f>'Raw Plate Reader Measurements'!I7-'Raw Plate Reader Measurements'!$J7</f>
        <v>2034.369999999999</v>
      </c>
      <c r="S10" s="26"/>
      <c r="T10" s="23">
        <f>'Raw Plate Reader Measurements'!M7-'Raw Plate Reader Measurements'!$U7</f>
        <v>1.7000000000000015E-2</v>
      </c>
      <c r="U10" s="23">
        <f>'Raw Plate Reader Measurements'!N7-'Raw Plate Reader Measurements'!$U7</f>
        <v>1.5000000000000013E-2</v>
      </c>
      <c r="V10" s="23">
        <f>'Raw Plate Reader Measurements'!O7-'Raw Plate Reader Measurements'!$U7</f>
        <v>1.9000000000000017E-2</v>
      </c>
      <c r="W10" s="23">
        <f>'Raw Plate Reader Measurements'!P7-'Raw Plate Reader Measurements'!$U7</f>
        <v>1.5000000000000013E-2</v>
      </c>
      <c r="X10" s="23">
        <f>'Raw Plate Reader Measurements'!Q7-'Raw Plate Reader Measurements'!$U7</f>
        <v>2.200000000000002E-2</v>
      </c>
      <c r="Y10" s="23">
        <f>'Raw Plate Reader Measurements'!R7-'Raw Plate Reader Measurements'!$U7</f>
        <v>1.9000000000000017E-2</v>
      </c>
      <c r="Z10" s="23">
        <f>'Raw Plate Reader Measurements'!S7-'Raw Plate Reader Measurements'!$U7</f>
        <v>1.7000000000000015E-2</v>
      </c>
      <c r="AA10" s="23">
        <f>'Raw Plate Reader Measurements'!T7-'Raw Plate Reader Measurements'!$U7</f>
        <v>1.5000000000000013E-2</v>
      </c>
    </row>
    <row r="11" spans="1:28" x14ac:dyDescent="0.25">
      <c r="A11" t="s">
        <v>34</v>
      </c>
      <c r="B11" s="15">
        <f t="shared" si="0"/>
        <v>6835.8055865609376</v>
      </c>
      <c r="C11" s="15">
        <f t="shared" si="0"/>
        <v>18974.637470782422</v>
      </c>
      <c r="D11" s="15">
        <f t="shared" si="0"/>
        <v>83010.581096958427</v>
      </c>
      <c r="E11" s="15">
        <f t="shared" si="0"/>
        <v>30127.987945742756</v>
      </c>
      <c r="F11" s="15">
        <f t="shared" si="0"/>
        <v>6849.1505187184121</v>
      </c>
      <c r="G11" s="15">
        <f t="shared" si="0"/>
        <v>94943.443004172223</v>
      </c>
      <c r="H11" s="15">
        <f t="shared" si="0"/>
        <v>57532.644554904182</v>
      </c>
      <c r="I11" s="15">
        <f t="shared" si="0"/>
        <v>22422.125966239113</v>
      </c>
      <c r="K11" s="16">
        <f>'Raw Plate Reader Measurements'!B8-'Raw Plate Reader Measurements'!$J8</f>
        <v>605.84000000000015</v>
      </c>
      <c r="L11" s="16">
        <f>'Raw Plate Reader Measurements'!C8-'Raw Plate Reader Measurements'!$J8</f>
        <v>2130.12</v>
      </c>
      <c r="M11" s="16">
        <f>'Raw Plate Reader Measurements'!D8-'Raw Plate Reader Measurements'!$J8</f>
        <v>10790.289999999999</v>
      </c>
      <c r="N11" s="16">
        <f>'Raw Plate Reader Measurements'!E8-'Raw Plate Reader Measurements'!$J8</f>
        <v>3204.2000000000007</v>
      </c>
      <c r="O11" s="16">
        <f>'Raw Plate Reader Measurements'!F8-'Raw Plate Reader Measurements'!$J8</f>
        <v>890.30000000000018</v>
      </c>
      <c r="P11" s="16">
        <f>'Raw Plate Reader Measurements'!G8-'Raw Plate Reader Measurements'!$J8</f>
        <v>11219.460000000001</v>
      </c>
      <c r="Q11" s="16">
        <f>'Raw Plate Reader Measurements'!H8-'Raw Plate Reader Measurements'!$J8</f>
        <v>7138.5599999999995</v>
      </c>
      <c r="R11" s="16">
        <f>'Raw Plate Reader Measurements'!I8-'Raw Plate Reader Measurements'!$J8</f>
        <v>2517.1399999999994</v>
      </c>
      <c r="S11" s="26"/>
      <c r="T11" s="23">
        <f>'Raw Plate Reader Measurements'!M8-'Raw Plate Reader Measurements'!$U8</f>
        <v>1.4999999999999986E-2</v>
      </c>
      <c r="U11" s="23">
        <f>'Raw Plate Reader Measurements'!N8-'Raw Plate Reader Measurements'!$U8</f>
        <v>1.8999999999999989E-2</v>
      </c>
      <c r="V11" s="23">
        <f>'Raw Plate Reader Measurements'!O8-'Raw Plate Reader Measurements'!$U8</f>
        <v>2.1999999999999992E-2</v>
      </c>
      <c r="W11" s="23">
        <f>'Raw Plate Reader Measurements'!P8-'Raw Plate Reader Measurements'!$U8</f>
        <v>1.7999999999999988E-2</v>
      </c>
      <c r="X11" s="23">
        <f>'Raw Plate Reader Measurements'!Q8-'Raw Plate Reader Measurements'!$U8</f>
        <v>2.1999999999999992E-2</v>
      </c>
      <c r="Y11" s="23">
        <f>'Raw Plate Reader Measurements'!R8-'Raw Plate Reader Measurements'!$U8</f>
        <v>1.999999999999999E-2</v>
      </c>
      <c r="Z11" s="23">
        <f>'Raw Plate Reader Measurements'!S8-'Raw Plate Reader Measurements'!$U8</f>
        <v>2.0999999999999991E-2</v>
      </c>
      <c r="AA11" s="23">
        <f>'Raw Plate Reader Measurements'!T8-'Raw Plate Reader Measurements'!$U8</f>
        <v>1.8999999999999989E-2</v>
      </c>
    </row>
    <row r="12" spans="1:28" x14ac:dyDescent="0.25">
      <c r="A12" t="s">
        <v>33</v>
      </c>
      <c r="B12" s="15">
        <f t="shared" si="0"/>
        <v>2345.2102719640343</v>
      </c>
      <c r="C12" s="15">
        <f t="shared" si="0"/>
        <v>20474.131360104748</v>
      </c>
      <c r="D12" s="15">
        <f t="shared" si="0"/>
        <v>94420.890438762741</v>
      </c>
      <c r="E12" s="15">
        <f t="shared" si="0"/>
        <v>29451.443394008707</v>
      </c>
      <c r="F12" s="15">
        <f t="shared" si="0"/>
        <v>2559.7519999948345</v>
      </c>
      <c r="G12" s="15">
        <f t="shared" si="0"/>
        <v>106355.40311932107</v>
      </c>
      <c r="H12" s="15">
        <f t="shared" si="0"/>
        <v>50629.349395445744</v>
      </c>
      <c r="I12" s="15">
        <f t="shared" si="0"/>
        <v>20230.812416855726</v>
      </c>
      <c r="K12" s="16">
        <f>'Raw Plate Reader Measurements'!B9-'Raw Plate Reader Measurements'!$J9</f>
        <v>207.85000000000036</v>
      </c>
      <c r="L12" s="16">
        <f>'Raw Plate Reader Measurements'!C9-'Raw Plate Reader Measurements'!$J9</f>
        <v>1814.5700000000006</v>
      </c>
      <c r="M12" s="16">
        <f>'Raw Plate Reader Measurements'!D9-'Raw Plate Reader Measurements'!$J9</f>
        <v>11157.710000000001</v>
      </c>
      <c r="N12" s="16">
        <f>'Raw Plate Reader Measurements'!E9-'Raw Plate Reader Measurements'!$J9</f>
        <v>2784.2199999999993</v>
      </c>
      <c r="O12" s="16">
        <f>'Raw Plate Reader Measurements'!F9-'Raw Plate Reader Measurements'!$J9</f>
        <v>317.61000000000058</v>
      </c>
      <c r="P12" s="16">
        <f>'Raw Plate Reader Measurements'!G9-'Raw Plate Reader Measurements'!$J9</f>
        <v>11939.609999999999</v>
      </c>
      <c r="Q12" s="16">
        <f>'Raw Plate Reader Measurements'!H9-'Raw Plate Reader Measurements'!$J9</f>
        <v>6282.01</v>
      </c>
      <c r="R12" s="16">
        <f>'Raw Plate Reader Measurements'!I9-'Raw Plate Reader Measurements'!$J9</f>
        <v>2271.1399999999994</v>
      </c>
      <c r="S12" s="26"/>
      <c r="T12" s="23">
        <f>'Raw Plate Reader Measurements'!M9-'Raw Plate Reader Measurements'!$U9</f>
        <v>1.5000000000000013E-2</v>
      </c>
      <c r="U12" s="23">
        <f>'Raw Plate Reader Measurements'!N9-'Raw Plate Reader Measurements'!$U9</f>
        <v>1.5000000000000013E-2</v>
      </c>
      <c r="V12" s="23">
        <f>'Raw Plate Reader Measurements'!O9-'Raw Plate Reader Measurements'!$U9</f>
        <v>2.0000000000000018E-2</v>
      </c>
      <c r="W12" s="23">
        <f>'Raw Plate Reader Measurements'!P9-'Raw Plate Reader Measurements'!$U9</f>
        <v>1.6000000000000014E-2</v>
      </c>
      <c r="X12" s="23">
        <f>'Raw Plate Reader Measurements'!Q9-'Raw Plate Reader Measurements'!$U9</f>
        <v>2.1000000000000019E-2</v>
      </c>
      <c r="Y12" s="23">
        <f>'Raw Plate Reader Measurements'!R9-'Raw Plate Reader Measurements'!$U9</f>
        <v>1.9000000000000017E-2</v>
      </c>
      <c r="Z12" s="23">
        <f>'Raw Plate Reader Measurements'!S9-'Raw Plate Reader Measurements'!$U9</f>
        <v>2.1000000000000019E-2</v>
      </c>
      <c r="AA12" s="23">
        <f>'Raw Plate Reader Measurements'!T9-'Raw Plate Reader Measurements'!$U9</f>
        <v>1.9000000000000017E-2</v>
      </c>
    </row>
    <row r="13" spans="1:28" x14ac:dyDescent="0.25">
      <c r="A13" t="s">
        <v>32</v>
      </c>
      <c r="B13" s="15">
        <f t="shared" si="0"/>
        <v>5198.4957857422814</v>
      </c>
      <c r="C13" s="15">
        <f t="shared" si="0"/>
        <v>21129.952459672069</v>
      </c>
      <c r="D13" s="15">
        <f t="shared" si="0"/>
        <v>93129.360519203605</v>
      </c>
      <c r="E13" s="15">
        <f t="shared" si="0"/>
        <v>22183.009747892465</v>
      </c>
      <c r="F13" s="15">
        <f t="shared" si="0"/>
        <v>3623.2875562237405</v>
      </c>
      <c r="G13" s="15">
        <f t="shared" si="0"/>
        <v>97409.762162203697</v>
      </c>
      <c r="H13" s="15">
        <f t="shared" si="0"/>
        <v>66570.947619041006</v>
      </c>
      <c r="I13" s="15">
        <f t="shared" si="0"/>
        <v>13624.625609970846</v>
      </c>
      <c r="K13" s="16">
        <f>'Raw Plate Reader Measurements'!B10-'Raw Plate Reader Measurements'!$J10</f>
        <v>522.15999999999985</v>
      </c>
      <c r="L13" s="16">
        <f>'Raw Plate Reader Measurements'!C10-'Raw Plate Reader Measurements'!$J10</f>
        <v>1997.54</v>
      </c>
      <c r="M13" s="16">
        <f>'Raw Plate Reader Measurements'!D10-'Raw Plate Reader Measurements'!$J10</f>
        <v>11005.09</v>
      </c>
      <c r="N13" s="16">
        <f>'Raw Plate Reader Measurements'!E10-'Raw Plate Reader Measurements'!$J10</f>
        <v>2228.1600000000008</v>
      </c>
      <c r="O13" s="16">
        <f>'Raw Plate Reader Measurements'!F10-'Raw Plate Reader Measurements'!$J10</f>
        <v>470.98000000000047</v>
      </c>
      <c r="P13" s="16">
        <f>'Raw Plate Reader Measurements'!G10-'Raw Plate Reader Measurements'!$J10</f>
        <v>12086.45</v>
      </c>
      <c r="Q13" s="16">
        <f>'Raw Plate Reader Measurements'!H10-'Raw Plate Reader Measurements'!$J10</f>
        <v>7473.3499999999995</v>
      </c>
      <c r="R13" s="16">
        <f>'Raw Plate Reader Measurements'!I10-'Raw Plate Reader Measurements'!$J10</f>
        <v>1529.5200000000004</v>
      </c>
      <c r="S13" s="26"/>
      <c r="T13" s="23">
        <f>'Raw Plate Reader Measurements'!M10-'Raw Plate Reader Measurements'!$U10</f>
        <v>1.7000000000000015E-2</v>
      </c>
      <c r="U13" s="23">
        <f>'Raw Plate Reader Measurements'!N10-'Raw Plate Reader Measurements'!$U10</f>
        <v>1.6000000000000014E-2</v>
      </c>
      <c r="V13" s="23">
        <f>'Raw Plate Reader Measurements'!O10-'Raw Plate Reader Measurements'!$U10</f>
        <v>2.0000000000000018E-2</v>
      </c>
      <c r="W13" s="23">
        <f>'Raw Plate Reader Measurements'!P10-'Raw Plate Reader Measurements'!$U10</f>
        <v>1.7000000000000015E-2</v>
      </c>
      <c r="X13" s="23">
        <f>'Raw Plate Reader Measurements'!Q10-'Raw Plate Reader Measurements'!$U10</f>
        <v>2.200000000000002E-2</v>
      </c>
      <c r="Y13" s="23">
        <f>'Raw Plate Reader Measurements'!R10-'Raw Plate Reader Measurements'!$U10</f>
        <v>2.1000000000000019E-2</v>
      </c>
      <c r="Z13" s="23">
        <f>'Raw Plate Reader Measurements'!S10-'Raw Plate Reader Measurements'!$U10</f>
        <v>1.9000000000000017E-2</v>
      </c>
      <c r="AA13" s="23">
        <f>'Raw Plate Reader Measurements'!T10-'Raw Plate Reader Measurements'!$U10</f>
        <v>1.9000000000000017E-2</v>
      </c>
    </row>
    <row r="14" spans="1:28" x14ac:dyDescent="0.25">
      <c r="A14" t="s">
        <v>36</v>
      </c>
      <c r="B14" s="15">
        <f t="shared" si="0"/>
        <v>4962.0781003414531</v>
      </c>
      <c r="C14" s="15">
        <f t="shared" si="0"/>
        <v>26428.148885513827</v>
      </c>
      <c r="D14" s="15">
        <f t="shared" si="0"/>
        <v>131000.57341505609</v>
      </c>
      <c r="E14" s="15">
        <f t="shared" si="0"/>
        <v>34304.211915517371</v>
      </c>
      <c r="F14" s="15">
        <f t="shared" si="0"/>
        <v>2852.1932667159394</v>
      </c>
      <c r="G14" s="15">
        <f t="shared" si="0"/>
        <v>107067.52991661572</v>
      </c>
      <c r="H14" s="15">
        <f t="shared" si="0"/>
        <v>49566.062948524726</v>
      </c>
      <c r="I14" s="15">
        <f t="shared" si="0"/>
        <v>26420.811608969714</v>
      </c>
      <c r="K14" s="16">
        <f>'Raw Plate Reader Measurements'!B11-'Raw Plate Reader Measurements'!$J11</f>
        <v>557.05000000000018</v>
      </c>
      <c r="L14" s="16">
        <f>'Raw Plate Reader Measurements'!C11-'Raw Plate Reader Measurements'!$J11</f>
        <v>2498.41</v>
      </c>
      <c r="M14" s="16">
        <f>'Raw Plate Reader Measurements'!D11-'Raw Plate Reader Measurements'!$J11</f>
        <v>10836.23</v>
      </c>
      <c r="N14" s="16">
        <f>'Raw Plate Reader Measurements'!E11-'Raw Plate Reader Measurements'!$J11</f>
        <v>3851.0400000000009</v>
      </c>
      <c r="O14" s="16">
        <f>'Raw Plate Reader Measurements'!F11-'Raw Plate Reader Measurements'!$J11</f>
        <v>387.60000000000036</v>
      </c>
      <c r="P14" s="16">
        <f>'Raw Plate Reader Measurements'!G11-'Raw Plate Reader Measurements'!$J11</f>
        <v>10121.73</v>
      </c>
      <c r="Q14" s="16">
        <f>'Raw Plate Reader Measurements'!H11-'Raw Plate Reader Measurements'!$J11</f>
        <v>3221.4700000000012</v>
      </c>
      <c r="R14" s="16">
        <f>'Raw Plate Reader Measurements'!I11-'Raw Plate Reader Measurements'!$J11</f>
        <v>1717.1800000000003</v>
      </c>
      <c r="S14" s="26"/>
      <c r="T14" s="23">
        <f>'Raw Plate Reader Measurements'!M11-'Raw Plate Reader Measurements'!$U11</f>
        <v>1.9000000000000017E-2</v>
      </c>
      <c r="U14" s="23">
        <f>'Raw Plate Reader Measurements'!N11-'Raw Plate Reader Measurements'!$U11</f>
        <v>1.6000000000000014E-2</v>
      </c>
      <c r="V14" s="23">
        <f>'Raw Plate Reader Measurements'!O11-'Raw Plate Reader Measurements'!$U11</f>
        <v>1.4000000000000012E-2</v>
      </c>
      <c r="W14" s="23">
        <f>'Raw Plate Reader Measurements'!P11-'Raw Plate Reader Measurements'!$U11</f>
        <v>1.9000000000000017E-2</v>
      </c>
      <c r="X14" s="23">
        <f>'Raw Plate Reader Measurements'!Q11-'Raw Plate Reader Measurements'!$U11</f>
        <v>2.300000000000002E-2</v>
      </c>
      <c r="Y14" s="23">
        <f>'Raw Plate Reader Measurements'!R11-'Raw Plate Reader Measurements'!$U11</f>
        <v>1.6000000000000014E-2</v>
      </c>
      <c r="Z14" s="23">
        <f>'Raw Plate Reader Measurements'!S11-'Raw Plate Reader Measurements'!$U11</f>
        <v>1.100000000000001E-2</v>
      </c>
      <c r="AA14" s="23">
        <f>'Raw Plate Reader Measurements'!T11-'Raw Plate Reader Measurements'!$U11</f>
        <v>1.100000000000001E-2</v>
      </c>
    </row>
    <row r="15" spans="1:28" x14ac:dyDescent="0.25">
      <c r="A15" t="s">
        <v>37</v>
      </c>
      <c r="B15" s="15">
        <f t="shared" si="0"/>
        <v>4432.0110490462957</v>
      </c>
      <c r="C15" s="15">
        <f t="shared" si="0"/>
        <v>22504.31507063872</v>
      </c>
      <c r="D15" s="15">
        <f t="shared" si="0"/>
        <v>141739.22508255119</v>
      </c>
      <c r="E15" s="15">
        <f t="shared" si="0"/>
        <v>35838.309555658823</v>
      </c>
      <c r="F15" s="15">
        <f t="shared" si="0"/>
        <v>2956.7589692960064</v>
      </c>
      <c r="G15" s="15">
        <f t="shared" si="0"/>
        <v>114654.32322717311</v>
      </c>
      <c r="H15" s="15">
        <f t="shared" si="0"/>
        <v>50350.911129946304</v>
      </c>
      <c r="I15" s="15">
        <f t="shared" si="0"/>
        <v>20333.309135691445</v>
      </c>
      <c r="K15" s="16">
        <f>'Raw Plate Reader Measurements'!B12-'Raw Plate Reader Measurements'!$J12</f>
        <v>602.29000000000087</v>
      </c>
      <c r="L15" s="16">
        <f>'Raw Plate Reader Measurements'!C12-'Raw Plate Reader Measurements'!$J12</f>
        <v>2393.3999999999996</v>
      </c>
      <c r="M15" s="16">
        <f>'Raw Plate Reader Measurements'!D12-'Raw Plate Reader Measurements'!$J12</f>
        <v>11724.52</v>
      </c>
      <c r="N15" s="16">
        <f>'Raw Plate Reader Measurements'!E12-'Raw Plate Reader Measurements'!$J12</f>
        <v>4023.26</v>
      </c>
      <c r="O15" s="16">
        <f>'Raw Plate Reader Measurements'!F12-'Raw Plate Reader Measurements'!$J12</f>
        <v>419.28000000000065</v>
      </c>
      <c r="P15" s="16">
        <f>'Raw Plate Reader Measurements'!G12-'Raw Plate Reader Measurements'!$J12</f>
        <v>10161.52</v>
      </c>
      <c r="Q15" s="16">
        <f>'Raw Plate Reader Measurements'!H12-'Raw Plate Reader Measurements'!$J12</f>
        <v>3272.4799999999996</v>
      </c>
      <c r="R15" s="16">
        <f>'Raw Plate Reader Measurements'!I12-'Raw Plate Reader Measurements'!$J12</f>
        <v>1681.9500000000007</v>
      </c>
      <c r="S15" s="26"/>
      <c r="T15" s="23">
        <f>'Raw Plate Reader Measurements'!M12-'Raw Plate Reader Measurements'!$U12</f>
        <v>2.300000000000002E-2</v>
      </c>
      <c r="U15" s="23">
        <f>'Raw Plate Reader Measurements'!N12-'Raw Plate Reader Measurements'!$U12</f>
        <v>1.8000000000000016E-2</v>
      </c>
      <c r="V15" s="23">
        <f>'Raw Plate Reader Measurements'!O12-'Raw Plate Reader Measurements'!$U12</f>
        <v>1.4000000000000012E-2</v>
      </c>
      <c r="W15" s="23">
        <f>'Raw Plate Reader Measurements'!P12-'Raw Plate Reader Measurements'!$U12</f>
        <v>1.9000000000000017E-2</v>
      </c>
      <c r="X15" s="23">
        <f>'Raw Plate Reader Measurements'!Q12-'Raw Plate Reader Measurements'!$U12</f>
        <v>2.4000000000000021E-2</v>
      </c>
      <c r="Y15" s="23">
        <f>'Raw Plate Reader Measurements'!R12-'Raw Plate Reader Measurements'!$U12</f>
        <v>1.5000000000000013E-2</v>
      </c>
      <c r="Z15" s="23">
        <f>'Raw Plate Reader Measurements'!S12-'Raw Plate Reader Measurements'!$U12</f>
        <v>1.100000000000001E-2</v>
      </c>
      <c r="AA15" s="23">
        <f>'Raw Plate Reader Measurements'!T12-'Raw Plate Reader Measurements'!$U12</f>
        <v>1.4000000000000012E-2</v>
      </c>
    </row>
    <row r="16" spans="1:28" x14ac:dyDescent="0.25">
      <c r="A16" t="s">
        <v>38</v>
      </c>
      <c r="B16" s="15">
        <f t="shared" si="0"/>
        <v>2898.9608474863498</v>
      </c>
      <c r="C16" s="15">
        <f t="shared" si="0"/>
        <v>25074.378089540369</v>
      </c>
      <c r="D16" s="15">
        <f t="shared" si="0"/>
        <v>183823.72224711915</v>
      </c>
      <c r="E16" s="15">
        <f t="shared" si="0"/>
        <v>39287.590086586308</v>
      </c>
      <c r="F16" s="15">
        <f t="shared" si="0"/>
        <v>2726.8763128145611</v>
      </c>
      <c r="G16" s="15">
        <f t="shared" si="0"/>
        <v>127462.33667982191</v>
      </c>
      <c r="H16" s="15">
        <f t="shared" si="0"/>
        <v>56325.327502219283</v>
      </c>
      <c r="I16" s="15">
        <f t="shared" si="0"/>
        <v>25634.886396128783</v>
      </c>
      <c r="K16" s="16">
        <f>'Raw Plate Reader Measurements'!B13-'Raw Plate Reader Measurements'!$J13</f>
        <v>342.56999999999971</v>
      </c>
      <c r="L16" s="16">
        <f>'Raw Plate Reader Measurements'!C13-'Raw Plate Reader Measurements'!$J13</f>
        <v>2370.4300000000003</v>
      </c>
      <c r="M16" s="16">
        <f>'Raw Plate Reader Measurements'!D13-'Raw Plate Reader Measurements'!$J13</f>
        <v>11947.339999999998</v>
      </c>
      <c r="N16" s="16">
        <f>'Raw Plate Reader Measurements'!E13-'Raw Plate Reader Measurements'!$J13</f>
        <v>3946.2199999999993</v>
      </c>
      <c r="O16" s="16">
        <f>'Raw Plate Reader Measurements'!F13-'Raw Plate Reader Measurements'!$J13</f>
        <v>370.56999999999971</v>
      </c>
      <c r="P16" s="16">
        <f>'Raw Plate Reader Measurements'!G13-'Raw Plate Reader Measurements'!$J13</f>
        <v>9790.44</v>
      </c>
      <c r="Q16" s="16">
        <f>'Raw Plate Reader Measurements'!H13-'Raw Plate Reader Measurements'!$J13</f>
        <v>3327.9799999999996</v>
      </c>
      <c r="R16" s="16">
        <f>'Raw Plate Reader Measurements'!I13-'Raw Plate Reader Measurements'!$J13</f>
        <v>1666.0999999999995</v>
      </c>
      <c r="S16" s="26"/>
      <c r="T16" s="23">
        <f>'Raw Plate Reader Measurements'!M13-'Raw Plate Reader Measurements'!$U13</f>
        <v>2.0000000000000018E-2</v>
      </c>
      <c r="U16" s="23">
        <f>'Raw Plate Reader Measurements'!N13-'Raw Plate Reader Measurements'!$U13</f>
        <v>1.6000000000000014E-2</v>
      </c>
      <c r="V16" s="23">
        <f>'Raw Plate Reader Measurements'!O13-'Raw Plate Reader Measurements'!$U13</f>
        <v>1.100000000000001E-2</v>
      </c>
      <c r="W16" s="23">
        <f>'Raw Plate Reader Measurements'!P13-'Raw Plate Reader Measurements'!$U13</f>
        <v>1.7000000000000015E-2</v>
      </c>
      <c r="X16" s="23">
        <f>'Raw Plate Reader Measurements'!Q13-'Raw Plate Reader Measurements'!$U13</f>
        <v>2.300000000000002E-2</v>
      </c>
      <c r="Y16" s="23">
        <f>'Raw Plate Reader Measurements'!R13-'Raw Plate Reader Measurements'!$U13</f>
        <v>1.3000000000000012E-2</v>
      </c>
      <c r="Z16" s="23">
        <f>'Raw Plate Reader Measurements'!S13-'Raw Plate Reader Measurements'!$U13</f>
        <v>1.0000000000000009E-2</v>
      </c>
      <c r="AA16" s="23">
        <f>'Raw Plate Reader Measurements'!T13-'Raw Plate Reader Measurements'!$U13</f>
        <v>1.100000000000001E-2</v>
      </c>
    </row>
    <row r="17" spans="1:27" x14ac:dyDescent="0.25">
      <c r="A17" t="s">
        <v>39</v>
      </c>
      <c r="B17" s="15">
        <f t="shared" si="0"/>
        <v>2795.7954089815389</v>
      </c>
      <c r="C17" s="15">
        <f t="shared" si="0"/>
        <v>24329.793573767798</v>
      </c>
      <c r="D17" s="15">
        <f t="shared" si="0"/>
        <v>165868.62120825413</v>
      </c>
      <c r="E17" s="15">
        <f t="shared" si="0"/>
        <v>33766.881345317648</v>
      </c>
      <c r="F17" s="15">
        <f t="shared" si="0"/>
        <v>3165.2045529585639</v>
      </c>
      <c r="G17" s="15">
        <f t="shared" si="0"/>
        <v>114356.33427705249</v>
      </c>
      <c r="H17" s="15">
        <f t="shared" si="0"/>
        <v>53511.229037493773</v>
      </c>
      <c r="I17" s="15">
        <f t="shared" si="0"/>
        <v>20512.953580387391</v>
      </c>
      <c r="K17" s="16">
        <f>'Raw Plate Reader Measurements'!B14-'Raw Plate Reader Measurements'!$J14</f>
        <v>313.85999999999967</v>
      </c>
      <c r="L17" s="16">
        <f>'Raw Plate Reader Measurements'!C14-'Raw Plate Reader Measurements'!$J14</f>
        <v>2300.0399999999991</v>
      </c>
      <c r="M17" s="16">
        <f>'Raw Plate Reader Measurements'!D14-'Raw Plate Reader Measurements'!$J14</f>
        <v>11760.41</v>
      </c>
      <c r="N17" s="16">
        <f>'Raw Plate Reader Measurements'!E14-'Raw Plate Reader Measurements'!$J14</f>
        <v>3990.2299999999996</v>
      </c>
      <c r="O17" s="16">
        <f>'Raw Plate Reader Measurements'!F14-'Raw Plate Reader Measurements'!$J14</f>
        <v>467.53999999999996</v>
      </c>
      <c r="P17" s="16">
        <f>'Raw Plate Reader Measurements'!G14-'Raw Plate Reader Measurements'!$J14</f>
        <v>10135.11</v>
      </c>
      <c r="Q17" s="16">
        <f>'Raw Plate Reader Measurements'!H14-'Raw Plate Reader Measurements'!$J14</f>
        <v>3477.8799999999992</v>
      </c>
      <c r="R17" s="16">
        <f>'Raw Plate Reader Measurements'!I14-'Raw Plate Reader Measurements'!$J14</f>
        <v>1696.8099999999995</v>
      </c>
      <c r="S17" s="26"/>
      <c r="T17" s="23">
        <f>'Raw Plate Reader Measurements'!M14-'Raw Plate Reader Measurements'!$U14</f>
        <v>1.9000000000000017E-2</v>
      </c>
      <c r="U17" s="23">
        <f>'Raw Plate Reader Measurements'!N14-'Raw Plate Reader Measurements'!$U14</f>
        <v>1.6000000000000014E-2</v>
      </c>
      <c r="V17" s="23">
        <f>'Raw Plate Reader Measurements'!O14-'Raw Plate Reader Measurements'!$U14</f>
        <v>1.2000000000000011E-2</v>
      </c>
      <c r="W17" s="23">
        <f>'Raw Plate Reader Measurements'!P14-'Raw Plate Reader Measurements'!$U14</f>
        <v>2.0000000000000018E-2</v>
      </c>
      <c r="X17" s="23">
        <f>'Raw Plate Reader Measurements'!Q14-'Raw Plate Reader Measurements'!$U14</f>
        <v>2.5000000000000022E-2</v>
      </c>
      <c r="Y17" s="23">
        <f>'Raw Plate Reader Measurements'!R14-'Raw Plate Reader Measurements'!$U14</f>
        <v>1.5000000000000013E-2</v>
      </c>
      <c r="Z17" s="23">
        <f>'Raw Plate Reader Measurements'!S14-'Raw Plate Reader Measurements'!$U14</f>
        <v>1.100000000000001E-2</v>
      </c>
      <c r="AA17" s="23">
        <f>'Raw Plate Reader Measurements'!T14-'Raw Plate Reader Measurements'!$U14</f>
        <v>1.4000000000000012E-2</v>
      </c>
    </row>
    <row r="18" spans="1:27" x14ac:dyDescent="0.25">
      <c r="K18" s="26"/>
      <c r="L18" s="26"/>
      <c r="M18" s="26"/>
      <c r="N18" s="26"/>
      <c r="O18" s="26"/>
      <c r="P18" s="26"/>
      <c r="Q18" s="26"/>
      <c r="R18" s="26"/>
      <c r="S18" s="26"/>
      <c r="T18" s="25"/>
      <c r="U18" s="25"/>
      <c r="V18" s="25"/>
      <c r="W18" s="25"/>
      <c r="X18" s="25"/>
      <c r="Y18" s="25"/>
      <c r="Z18" s="25"/>
      <c r="AA18" s="25"/>
    </row>
    <row r="19" spans="1:27" x14ac:dyDescent="0.25">
      <c r="A19" s="17" t="s">
        <v>25</v>
      </c>
      <c r="B19" t="s">
        <v>47</v>
      </c>
      <c r="C19" t="s">
        <v>48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K19" s="26" t="s">
        <v>47</v>
      </c>
      <c r="L19" s="26" t="s">
        <v>48</v>
      </c>
      <c r="M19" s="26" t="s">
        <v>40</v>
      </c>
      <c r="N19" s="26" t="s">
        <v>41</v>
      </c>
      <c r="O19" s="26" t="s">
        <v>42</v>
      </c>
      <c r="P19" s="26" t="s">
        <v>43</v>
      </c>
      <c r="Q19" s="26" t="s">
        <v>44</v>
      </c>
      <c r="R19" s="26" t="s">
        <v>45</v>
      </c>
      <c r="S19" s="26"/>
      <c r="T19" s="25" t="s">
        <v>47</v>
      </c>
      <c r="U19" s="25" t="s">
        <v>48</v>
      </c>
      <c r="V19" s="25" t="s">
        <v>40</v>
      </c>
      <c r="W19" s="25" t="s">
        <v>41</v>
      </c>
      <c r="X19" s="25" t="s">
        <v>42</v>
      </c>
      <c r="Y19" s="25" t="s">
        <v>43</v>
      </c>
      <c r="Z19" s="25" t="s">
        <v>44</v>
      </c>
      <c r="AA19" s="25" t="s">
        <v>45</v>
      </c>
    </row>
    <row r="20" spans="1:27" x14ac:dyDescent="0.25">
      <c r="A20" t="s">
        <v>31</v>
      </c>
      <c r="B20" s="15">
        <f t="shared" ref="B20:I27" si="1">K20/T20*$B$3/$B$2</f>
        <v>666.03943515812739</v>
      </c>
      <c r="C20" s="15">
        <f t="shared" si="1"/>
        <v>12487.874775902523</v>
      </c>
      <c r="D20" s="15">
        <f t="shared" si="1"/>
        <v>171660.42177466067</v>
      </c>
      <c r="E20" s="15">
        <f t="shared" si="1"/>
        <v>19126.790361831114</v>
      </c>
      <c r="F20" s="15">
        <f t="shared" si="1"/>
        <v>822.76994482375392</v>
      </c>
      <c r="G20" s="15">
        <f t="shared" si="1"/>
        <v>26969.86779802094</v>
      </c>
      <c r="H20" s="15">
        <f t="shared" si="1"/>
        <v>104862.54849435715</v>
      </c>
      <c r="I20" s="15">
        <f t="shared" si="1"/>
        <v>8668.2800446739129</v>
      </c>
      <c r="K20" s="16">
        <f>'Raw Plate Reader Measurements'!B17-'Raw Plate Reader Measurements'!$J17</f>
        <v>944.46999999999935</v>
      </c>
      <c r="L20" s="16">
        <f>'Raw Plate Reader Measurements'!C17-'Raw Plate Reader Measurements'!$J17</f>
        <v>17782.079999999998</v>
      </c>
      <c r="M20" s="16">
        <f>'Raw Plate Reader Measurements'!D17-'Raw Plate Reader Measurements'!$J17</f>
        <v>16228.079999999998</v>
      </c>
      <c r="N20" s="16">
        <f>'Raw Plate Reader Measurements'!E17-'Raw Plate Reader Measurements'!$J17</f>
        <v>27574.58</v>
      </c>
      <c r="O20" s="16">
        <f>'Raw Plate Reader Measurements'!F17-'Raw Plate Reader Measurements'!$J17</f>
        <v>1093.8000000000002</v>
      </c>
      <c r="P20" s="16">
        <f>'Raw Plate Reader Measurements'!G17-'Raw Plate Reader Measurements'!$J17</f>
        <v>38403.68</v>
      </c>
      <c r="Q20" s="16">
        <f>'Raw Plate Reader Measurements'!H21-'Raw Plate Reader Measurements'!$J17</f>
        <v>13011.18</v>
      </c>
      <c r="R20" s="16">
        <f>'Raw Plate Reader Measurements'!I17-'Raw Plate Reader Measurements'!$J17</f>
        <v>11421.279999999999</v>
      </c>
      <c r="S20" s="26"/>
      <c r="T20" s="23">
        <f>'Raw Plate Reader Measurements'!M17-'Raw Plate Reader Measurements'!$U17</f>
        <v>0.23999999999999996</v>
      </c>
      <c r="U20" s="23">
        <f>'Raw Plate Reader Measurements'!N17-'Raw Plate Reader Measurements'!$U17</f>
        <v>0.24099999999999996</v>
      </c>
      <c r="V20" s="23">
        <f>'Raw Plate Reader Measurements'!O17-'Raw Plate Reader Measurements'!$U17</f>
        <v>1.5999999999999986E-2</v>
      </c>
      <c r="W20" s="23">
        <f>'Raw Plate Reader Measurements'!P17-'Raw Plate Reader Measurements'!$U17</f>
        <v>0.24399999999999997</v>
      </c>
      <c r="X20" s="23">
        <f>'Raw Plate Reader Measurements'!Q17-'Raw Plate Reader Measurements'!$U17</f>
        <v>0.22500000000000001</v>
      </c>
      <c r="Y20" s="23">
        <f>'Raw Plate Reader Measurements'!R17-'Raw Plate Reader Measurements'!$U17</f>
        <v>0.24099999999999996</v>
      </c>
      <c r="Z20" s="23">
        <f>'Raw Plate Reader Measurements'!S21-'Raw Plate Reader Measurements'!$U17</f>
        <v>2.0999999999999991E-2</v>
      </c>
      <c r="AA20" s="23">
        <f>'Raw Plate Reader Measurements'!T17-'Raw Plate Reader Measurements'!$U17</f>
        <v>0.223</v>
      </c>
    </row>
    <row r="21" spans="1:27" x14ac:dyDescent="0.25">
      <c r="A21" t="s">
        <v>34</v>
      </c>
      <c r="B21" s="15">
        <f t="shared" si="1"/>
        <v>675.04144326604114</v>
      </c>
      <c r="C21" s="15">
        <f t="shared" si="1"/>
        <v>12654.063286883285</v>
      </c>
      <c r="D21" s="15">
        <f t="shared" si="1"/>
        <v>123977.10005719496</v>
      </c>
      <c r="E21" s="15">
        <f t="shared" si="1"/>
        <v>19488.897072418575</v>
      </c>
      <c r="F21" s="15">
        <f t="shared" si="1"/>
        <v>841.2934198871875</v>
      </c>
      <c r="G21" s="15">
        <f t="shared" si="1"/>
        <v>27899.363633924477</v>
      </c>
      <c r="H21" s="15">
        <f t="shared" si="1"/>
        <v>115440.53564839251</v>
      </c>
      <c r="I21" s="15">
        <f t="shared" si="1"/>
        <v>8902.8942240668439</v>
      </c>
      <c r="K21" s="16">
        <f>'Raw Plate Reader Measurements'!B18-'Raw Plate Reader Measurements'!$J18</f>
        <v>997.1200000000008</v>
      </c>
      <c r="L21" s="16">
        <f>'Raw Plate Reader Measurements'!C18-'Raw Plate Reader Measurements'!$J18</f>
        <v>19588.82</v>
      </c>
      <c r="M21" s="16">
        <f>'Raw Plate Reader Measurements'!D18-'Raw Plate Reader Measurements'!$J18</f>
        <v>16847.920000000002</v>
      </c>
      <c r="N21" s="16">
        <f>'Raw Plate Reader Measurements'!E18-'Raw Plate Reader Measurements'!$J18</f>
        <v>28787.52</v>
      </c>
      <c r="O21" s="16">
        <f>'Raw Plate Reader Measurements'!F18-'Raw Plate Reader Measurements'!$J18</f>
        <v>1148.25</v>
      </c>
      <c r="P21" s="16">
        <f>'Raw Plate Reader Measurements'!G18-'Raw Plate Reader Measurements'!$J18</f>
        <v>40056.92</v>
      </c>
      <c r="Q21" s="16">
        <f>'Raw Plate Reader Measurements'!H22-'Raw Plate Reader Measurements'!$J18</f>
        <v>12959.52</v>
      </c>
      <c r="R21" s="16">
        <f>'Raw Plate Reader Measurements'!I18-'Raw Plate Reader Measurements'!$J18</f>
        <v>11993.420000000002</v>
      </c>
      <c r="S21" s="26"/>
      <c r="T21" s="23">
        <f>'Raw Plate Reader Measurements'!M18-'Raw Plate Reader Measurements'!$U18</f>
        <v>0.25</v>
      </c>
      <c r="U21" s="23">
        <f>'Raw Plate Reader Measurements'!N18-'Raw Plate Reader Measurements'!$U18</f>
        <v>0.26200000000000001</v>
      </c>
      <c r="V21" s="23">
        <f>'Raw Plate Reader Measurements'!O18-'Raw Plate Reader Measurements'!$U18</f>
        <v>2.300000000000002E-2</v>
      </c>
      <c r="W21" s="23">
        <f>'Raw Plate Reader Measurements'!P18-'Raw Plate Reader Measurements'!$U18</f>
        <v>0.25</v>
      </c>
      <c r="X21" s="23">
        <f>'Raw Plate Reader Measurements'!Q18-'Raw Plate Reader Measurements'!$U18</f>
        <v>0.23100000000000004</v>
      </c>
      <c r="Y21" s="23">
        <f>'Raw Plate Reader Measurements'!R18-'Raw Plate Reader Measurements'!$U18</f>
        <v>0.24299999999999999</v>
      </c>
      <c r="Z21" s="23">
        <f>'Raw Plate Reader Measurements'!S22-'Raw Plate Reader Measurements'!$U18</f>
        <v>1.9000000000000017E-2</v>
      </c>
      <c r="AA21" s="23">
        <f>'Raw Plate Reader Measurements'!T18-'Raw Plate Reader Measurements'!$U18</f>
        <v>0.22800000000000004</v>
      </c>
    </row>
    <row r="22" spans="1:27" x14ac:dyDescent="0.25">
      <c r="A22" t="s">
        <v>33</v>
      </c>
      <c r="B22" s="15">
        <f t="shared" si="1"/>
        <v>826.71947485095268</v>
      </c>
      <c r="C22" s="15">
        <f t="shared" si="1"/>
        <v>12325.442528004862</v>
      </c>
      <c r="D22" s="15">
        <f t="shared" si="1"/>
        <v>204464.08571371486</v>
      </c>
      <c r="E22" s="15">
        <f t="shared" si="1"/>
        <v>19096.149003416293</v>
      </c>
      <c r="F22" s="15">
        <f t="shared" si="1"/>
        <v>970.48095744270597</v>
      </c>
      <c r="G22" s="15">
        <f t="shared" si="1"/>
        <v>27284.32819203016</v>
      </c>
      <c r="H22" s="15">
        <f t="shared" si="1"/>
        <v>87531.899817713173</v>
      </c>
      <c r="I22" s="15">
        <f t="shared" si="1"/>
        <v>8636.3605437521765</v>
      </c>
      <c r="K22" s="16">
        <f>'Raw Plate Reader Measurements'!B19-'Raw Plate Reader Measurements'!$J19</f>
        <v>1328.63</v>
      </c>
      <c r="L22" s="16">
        <f>'Raw Plate Reader Measurements'!C19-'Raw Plate Reader Measurements'!$J19</f>
        <v>19735.53</v>
      </c>
      <c r="M22" s="16">
        <f>'Raw Plate Reader Measurements'!D19-'Raw Plate Reader Measurements'!$J19</f>
        <v>18121.13</v>
      </c>
      <c r="N22" s="16">
        <f>'Raw Plate Reader Measurements'!E19-'Raw Plate Reader Measurements'!$J19</f>
        <v>28771.53</v>
      </c>
      <c r="O22" s="16">
        <f>'Raw Plate Reader Measurements'!F19-'Raw Plate Reader Measurements'!$J19</f>
        <v>1376.1800000000003</v>
      </c>
      <c r="P22" s="16">
        <f>'Raw Plate Reader Measurements'!G19-'Raw Plate Reader Measurements'!$J19</f>
        <v>40141.129999999997</v>
      </c>
      <c r="Q22" s="16">
        <f>'Raw Plate Reader Measurements'!H23-'Raw Plate Reader Measurements'!$J19</f>
        <v>13446.73</v>
      </c>
      <c r="R22" s="16">
        <f>'Raw Plate Reader Measurements'!I19-'Raw Plate Reader Measurements'!$J19</f>
        <v>11940.529999999999</v>
      </c>
      <c r="S22" s="26"/>
      <c r="T22" s="23">
        <f>'Raw Plate Reader Measurements'!M19-'Raw Plate Reader Measurements'!$U19</f>
        <v>0.27200000000000002</v>
      </c>
      <c r="U22" s="23">
        <f>'Raw Plate Reader Measurements'!N19-'Raw Plate Reader Measurements'!$U19</f>
        <v>0.27100000000000002</v>
      </c>
      <c r="V22" s="23">
        <f>'Raw Plate Reader Measurements'!O19-'Raw Plate Reader Measurements'!$U19</f>
        <v>1.4999999999999986E-2</v>
      </c>
      <c r="W22" s="23">
        <f>'Raw Plate Reader Measurements'!P19-'Raw Plate Reader Measurements'!$U19</f>
        <v>0.255</v>
      </c>
      <c r="X22" s="23">
        <f>'Raw Plate Reader Measurements'!Q19-'Raw Plate Reader Measurements'!$U19</f>
        <v>0.23999999999999996</v>
      </c>
      <c r="Y22" s="23">
        <f>'Raw Plate Reader Measurements'!R19-'Raw Plate Reader Measurements'!$U19</f>
        <v>0.24899999999999997</v>
      </c>
      <c r="Z22" s="23">
        <f>'Raw Plate Reader Measurements'!S23-'Raw Plate Reader Measurements'!$U19</f>
        <v>2.5999999999999995E-2</v>
      </c>
      <c r="AA22" s="23">
        <f>'Raw Plate Reader Measurements'!T19-'Raw Plate Reader Measurements'!$U19</f>
        <v>0.23400000000000001</v>
      </c>
    </row>
    <row r="23" spans="1:27" x14ac:dyDescent="0.25">
      <c r="A23" t="s">
        <v>32</v>
      </c>
      <c r="B23" s="15">
        <f t="shared" si="1"/>
        <v>583.6707536376905</v>
      </c>
      <c r="C23" s="15">
        <f t="shared" si="1"/>
        <v>12663.208726000876</v>
      </c>
      <c r="D23" s="15">
        <f t="shared" si="1"/>
        <v>158829.07839290248</v>
      </c>
      <c r="E23" s="15">
        <f t="shared" si="1"/>
        <v>19639.446907845278</v>
      </c>
      <c r="F23" s="15">
        <f t="shared" si="1"/>
        <v>864.32288582382341</v>
      </c>
      <c r="G23" s="15">
        <f t="shared" si="1"/>
        <v>26962.301976835461</v>
      </c>
      <c r="H23" s="15">
        <f t="shared" si="1"/>
        <v>90686.894822947172</v>
      </c>
      <c r="I23" s="15">
        <f t="shared" si="1"/>
        <v>8729.7576553593844</v>
      </c>
      <c r="K23" s="16">
        <f>'Raw Plate Reader Measurements'!B20-'Raw Plate Reader Measurements'!$J20</f>
        <v>872.5</v>
      </c>
      <c r="L23" s="16">
        <f>'Raw Plate Reader Measurements'!C20-'Raw Plate Reader Measurements'!$J20</f>
        <v>19977.079999999998</v>
      </c>
      <c r="M23" s="16">
        <f>'Raw Plate Reader Measurements'!D20-'Raw Plate Reader Measurements'!$J20</f>
        <v>17830.379999999997</v>
      </c>
      <c r="N23" s="16">
        <f>'Raw Plate Reader Measurements'!E20-'Raw Plate Reader Measurements'!$J20</f>
        <v>29241.979999999996</v>
      </c>
      <c r="O23" s="16">
        <f>'Raw Plate Reader Measurements'!F20-'Raw Plate Reader Measurements'!$J20</f>
        <v>1215.4299999999994</v>
      </c>
      <c r="P23" s="16">
        <f>'Raw Plate Reader Measurements'!G20-'Raw Plate Reader Measurements'!$J20</f>
        <v>40145.279999999999</v>
      </c>
      <c r="Q23" s="16">
        <f>'Raw Plate Reader Measurements'!H24-'Raw Plate Reader Measurements'!$J20</f>
        <v>13395.579999999998</v>
      </c>
      <c r="R23" s="16">
        <f>'Raw Plate Reader Measurements'!I20-'Raw Plate Reader Measurements'!$J20</f>
        <v>12018.079999999998</v>
      </c>
      <c r="S23" s="26"/>
      <c r="T23" s="23">
        <f>'Raw Plate Reader Measurements'!M20-'Raw Plate Reader Measurements'!$U20</f>
        <v>0.253</v>
      </c>
      <c r="U23" s="23">
        <f>'Raw Plate Reader Measurements'!N20-'Raw Plate Reader Measurements'!$U20</f>
        <v>0.26700000000000002</v>
      </c>
      <c r="V23" s="23">
        <f>'Raw Plate Reader Measurements'!O20-'Raw Plate Reader Measurements'!$U20</f>
        <v>1.8999999999999989E-2</v>
      </c>
      <c r="W23" s="23">
        <f>'Raw Plate Reader Measurements'!P20-'Raw Plate Reader Measurements'!$U20</f>
        <v>0.252</v>
      </c>
      <c r="X23" s="23">
        <f>'Raw Plate Reader Measurements'!Q20-'Raw Plate Reader Measurements'!$U20</f>
        <v>0.23799999999999996</v>
      </c>
      <c r="Y23" s="23">
        <f>'Raw Plate Reader Measurements'!R20-'Raw Plate Reader Measurements'!$U20</f>
        <v>0.252</v>
      </c>
      <c r="Z23" s="23">
        <f>'Raw Plate Reader Measurements'!S24-'Raw Plate Reader Measurements'!$U20</f>
        <v>2.4999999999999994E-2</v>
      </c>
      <c r="AA23" s="23">
        <f>'Raw Plate Reader Measurements'!T20-'Raw Plate Reader Measurements'!$U20</f>
        <v>0.23300000000000001</v>
      </c>
    </row>
    <row r="24" spans="1:27" x14ac:dyDescent="0.25">
      <c r="A24" t="s">
        <v>36</v>
      </c>
      <c r="B24" s="15">
        <f t="shared" si="1"/>
        <v>512.03099418680677</v>
      </c>
      <c r="C24" s="15">
        <f t="shared" si="1"/>
        <v>16362.338575011041</v>
      </c>
      <c r="D24" s="15">
        <f t="shared" si="1"/>
        <v>136012.04090624602</v>
      </c>
      <c r="E24" s="15">
        <f t="shared" si="1"/>
        <v>27604.604041180577</v>
      </c>
      <c r="F24" s="15">
        <f t="shared" si="1"/>
        <v>765.50777436324142</v>
      </c>
      <c r="G24" s="15">
        <f t="shared" si="1"/>
        <v>29250.833408116028</v>
      </c>
      <c r="H24" s="15">
        <f t="shared" si="1"/>
        <v>69641.179811376656</v>
      </c>
      <c r="I24" s="15">
        <f t="shared" si="1"/>
        <v>12161.54370986002</v>
      </c>
      <c r="K24" s="16">
        <f>'Raw Plate Reader Measurements'!B21-'Raw Plate Reader Measurements'!$J21</f>
        <v>726.07999999999993</v>
      </c>
      <c r="L24" s="16">
        <f>'Raw Plate Reader Measurements'!C21-'Raw Plate Reader Measurements'!$J21</f>
        <v>23105.759999999998</v>
      </c>
      <c r="M24" s="16">
        <f>'Raw Plate Reader Measurements'!D21-'Raw Plate Reader Measurements'!$J21</f>
        <v>16876.16</v>
      </c>
      <c r="N24" s="16">
        <f>'Raw Plate Reader Measurements'!E21-'Raw Plate Reader Measurements'!$J21</f>
        <v>34414.460000000006</v>
      </c>
      <c r="O24" s="16">
        <f>'Raw Plate Reader Measurements'!F21-'Raw Plate Reader Measurements'!$J21</f>
        <v>1085.5199999999995</v>
      </c>
      <c r="P24" s="16">
        <f>'Raw Plate Reader Measurements'!G21-'Raw Plate Reader Measurements'!$J21</f>
        <v>35602.660000000003</v>
      </c>
      <c r="Q24" s="16">
        <f>'Raw Plate Reader Measurements'!H17-'Raw Plate Reader Measurements'!$J21</f>
        <v>18516.36</v>
      </c>
      <c r="R24" s="16">
        <f>'Raw Plate Reader Measurements'!I21-'Raw Plate Reader Measurements'!$J21</f>
        <v>15736.560000000001</v>
      </c>
      <c r="S24" s="26"/>
      <c r="T24" s="23">
        <f>'Raw Plate Reader Measurements'!M21-'Raw Plate Reader Measurements'!$U21</f>
        <v>0.23999999999999996</v>
      </c>
      <c r="U24" s="23">
        <f>'Raw Plate Reader Measurements'!N21-'Raw Plate Reader Measurements'!$U21</f>
        <v>0.23900000000000002</v>
      </c>
      <c r="V24" s="23">
        <f>'Raw Plate Reader Measurements'!O21-'Raw Plate Reader Measurements'!$U21</f>
        <v>2.0999999999999991E-2</v>
      </c>
      <c r="W24" s="23">
        <f>'Raw Plate Reader Measurements'!P21-'Raw Plate Reader Measurements'!$U21</f>
        <v>0.21099999999999999</v>
      </c>
      <c r="X24" s="23">
        <f>'Raw Plate Reader Measurements'!Q21-'Raw Plate Reader Measurements'!$U21</f>
        <v>0.23999999999999996</v>
      </c>
      <c r="Y24" s="23">
        <f>'Raw Plate Reader Measurements'!R21-'Raw Plate Reader Measurements'!$U21</f>
        <v>0.20599999999999999</v>
      </c>
      <c r="Z24" s="23">
        <f>'Raw Plate Reader Measurements'!S17-'Raw Plate Reader Measurements'!$U21</f>
        <v>4.5000000000000012E-2</v>
      </c>
      <c r="AA24" s="23">
        <f>'Raw Plate Reader Measurements'!T21-'Raw Plate Reader Measurements'!$U21</f>
        <v>0.219</v>
      </c>
    </row>
    <row r="25" spans="1:27" x14ac:dyDescent="0.25">
      <c r="A25" t="s">
        <v>37</v>
      </c>
      <c r="B25" s="15">
        <f t="shared" si="1"/>
        <v>525.5907292492036</v>
      </c>
      <c r="C25" s="15">
        <f t="shared" si="1"/>
        <v>15227.763503178676</v>
      </c>
      <c r="D25" s="15">
        <f t="shared" si="1"/>
        <v>142232.38091794599</v>
      </c>
      <c r="E25" s="15">
        <f t="shared" si="1"/>
        <v>26573.969001380661</v>
      </c>
      <c r="F25" s="15">
        <f t="shared" si="1"/>
        <v>814.83886463251577</v>
      </c>
      <c r="G25" s="15">
        <f t="shared" si="1"/>
        <v>28619.620142123294</v>
      </c>
      <c r="H25" s="15">
        <f t="shared" si="1"/>
        <v>74717.666382464071</v>
      </c>
      <c r="I25" s="15">
        <f t="shared" si="1"/>
        <v>11498.400483423467</v>
      </c>
      <c r="K25" s="16">
        <f>'Raw Plate Reader Measurements'!B22-'Raw Plate Reader Measurements'!$J22</f>
        <v>791.89000000000033</v>
      </c>
      <c r="L25" s="16">
        <f>'Raw Plate Reader Measurements'!C22-'Raw Plate Reader Measurements'!$J22</f>
        <v>22583.27</v>
      </c>
      <c r="M25" s="16">
        <f>'Raw Plate Reader Measurements'!D22-'Raw Plate Reader Measurements'!$J22</f>
        <v>17647.97</v>
      </c>
      <c r="N25" s="16">
        <f>'Raw Plate Reader Measurements'!E22-'Raw Plate Reader Measurements'!$J22</f>
        <v>35641.770000000004</v>
      </c>
      <c r="O25" s="16">
        <f>'Raw Plate Reader Measurements'!F22-'Raw Plate Reader Measurements'!$J22</f>
        <v>1141.0300000000007</v>
      </c>
      <c r="P25" s="16">
        <f>'Raw Plate Reader Measurements'!G22-'Raw Plate Reader Measurements'!$J22</f>
        <v>36187.17</v>
      </c>
      <c r="Q25" s="16">
        <f>'Raw Plate Reader Measurements'!H18-'Raw Plate Reader Measurements'!$J22</f>
        <v>18983.170000000002</v>
      </c>
      <c r="R25" s="16">
        <f>'Raw Plate Reader Measurements'!I22-'Raw Plate Reader Measurements'!$J22</f>
        <v>15218.170000000002</v>
      </c>
      <c r="S25" s="26"/>
      <c r="T25" s="23">
        <f>'Raw Plate Reader Measurements'!M22-'Raw Plate Reader Measurements'!$U22</f>
        <v>0.255</v>
      </c>
      <c r="U25" s="23">
        <f>'Raw Plate Reader Measurements'!N22-'Raw Plate Reader Measurements'!$U22</f>
        <v>0.251</v>
      </c>
      <c r="V25" s="23">
        <f>'Raw Plate Reader Measurements'!O22-'Raw Plate Reader Measurements'!$U22</f>
        <v>2.0999999999999991E-2</v>
      </c>
      <c r="W25" s="23">
        <f>'Raw Plate Reader Measurements'!P22-'Raw Plate Reader Measurements'!$U22</f>
        <v>0.22700000000000001</v>
      </c>
      <c r="X25" s="23">
        <f>'Raw Plate Reader Measurements'!Q22-'Raw Plate Reader Measurements'!$U22</f>
        <v>0.23700000000000002</v>
      </c>
      <c r="Y25" s="23">
        <f>'Raw Plate Reader Measurements'!R22-'Raw Plate Reader Measurements'!$U22</f>
        <v>0.214</v>
      </c>
      <c r="Z25" s="23">
        <f>'Raw Plate Reader Measurements'!S18-'Raw Plate Reader Measurements'!$U22</f>
        <v>4.300000000000001E-2</v>
      </c>
      <c r="AA25" s="23">
        <f>'Raw Plate Reader Measurements'!T22-'Raw Plate Reader Measurements'!$U22</f>
        <v>0.224</v>
      </c>
    </row>
    <row r="26" spans="1:27" x14ac:dyDescent="0.25">
      <c r="A26" t="s">
        <v>38</v>
      </c>
      <c r="B26" s="15">
        <f t="shared" si="1"/>
        <v>581.82896092378076</v>
      </c>
      <c r="C26" s="15">
        <f t="shared" si="1"/>
        <v>15968.835277240072</v>
      </c>
      <c r="D26" s="15">
        <f t="shared" si="1"/>
        <v>159818.91075716054</v>
      </c>
      <c r="E26" s="15">
        <f t="shared" si="1"/>
        <v>28512.796312224564</v>
      </c>
      <c r="F26" s="15">
        <f t="shared" si="1"/>
        <v>817.08603972631931</v>
      </c>
      <c r="G26" s="15">
        <f t="shared" si="1"/>
        <v>32440.216667480592</v>
      </c>
      <c r="H26" s="15">
        <f t="shared" si="1"/>
        <v>72133.410000798904</v>
      </c>
      <c r="I26" s="15">
        <f t="shared" si="1"/>
        <v>12391.786474424778</v>
      </c>
      <c r="K26" s="16">
        <f>'Raw Plate Reader Measurements'!B23-'Raw Plate Reader Measurements'!$J23</f>
        <v>880.0600000000004</v>
      </c>
      <c r="L26" s="16">
        <f>'Raw Plate Reader Measurements'!C23-'Raw Plate Reader Measurements'!$J23</f>
        <v>23493.599999999999</v>
      </c>
      <c r="M26" s="16">
        <f>'Raw Plate Reader Measurements'!D23-'Raw Plate Reader Measurements'!$J23</f>
        <v>17941.5</v>
      </c>
      <c r="N26" s="16">
        <f>'Raw Plate Reader Measurements'!E23-'Raw Plate Reader Measurements'!$J23</f>
        <v>36052.1</v>
      </c>
      <c r="O26" s="16">
        <f>'Raw Plate Reader Measurements'!F23-'Raw Plate Reader Measurements'!$J23</f>
        <v>1158.6600000000008</v>
      </c>
      <c r="P26" s="16">
        <f>'Raw Plate Reader Measurements'!G23-'Raw Plate Reader Measurements'!$J23</f>
        <v>38909.599999999999</v>
      </c>
      <c r="Q26" s="16">
        <f>'Raw Plate Reader Measurements'!H19-'Raw Plate Reader Measurements'!$J23</f>
        <v>19605.199999999997</v>
      </c>
      <c r="R26" s="16">
        <f>'Raw Plate Reader Measurements'!I23-'Raw Plate Reader Measurements'!$J23</f>
        <v>15229.1</v>
      </c>
      <c r="S26" s="26"/>
      <c r="T26" s="23">
        <f>'Raw Plate Reader Measurements'!M23-'Raw Plate Reader Measurements'!$U23</f>
        <v>0.25600000000000001</v>
      </c>
      <c r="U26" s="23">
        <f>'Raw Plate Reader Measurements'!N23-'Raw Plate Reader Measurements'!$U23</f>
        <v>0.24899999999999997</v>
      </c>
      <c r="V26" s="23">
        <f>'Raw Plate Reader Measurements'!O23-'Raw Plate Reader Measurements'!$U23</f>
        <v>1.8999999999999989E-2</v>
      </c>
      <c r="W26" s="23">
        <f>'Raw Plate Reader Measurements'!P23-'Raw Plate Reader Measurements'!$U23</f>
        <v>0.214</v>
      </c>
      <c r="X26" s="23">
        <f>'Raw Plate Reader Measurements'!Q23-'Raw Plate Reader Measurements'!$U23</f>
        <v>0.23999999999999996</v>
      </c>
      <c r="Y26" s="23">
        <f>'Raw Plate Reader Measurements'!R23-'Raw Plate Reader Measurements'!$U23</f>
        <v>0.20299999999999999</v>
      </c>
      <c r="Z26" s="23">
        <f>'Raw Plate Reader Measurements'!S19-'Raw Plate Reader Measurements'!$U23</f>
        <v>4.6000000000000013E-2</v>
      </c>
      <c r="AA26" s="23">
        <f>'Raw Plate Reader Measurements'!T23-'Raw Plate Reader Measurements'!$U23</f>
        <v>0.20799999999999999</v>
      </c>
    </row>
    <row r="27" spans="1:27" x14ac:dyDescent="0.25">
      <c r="A27" t="s">
        <v>39</v>
      </c>
      <c r="B27" s="15">
        <f t="shared" si="1"/>
        <v>539.16460436603893</v>
      </c>
      <c r="C27" s="15">
        <f t="shared" si="1"/>
        <v>16494.391859444393</v>
      </c>
      <c r="D27" s="15">
        <f t="shared" si="1"/>
        <v>162933.51556424142</v>
      </c>
      <c r="E27" s="15">
        <f t="shared" si="1"/>
        <v>29286.799177844965</v>
      </c>
      <c r="F27" s="15">
        <f t="shared" si="1"/>
        <v>863.66522671585892</v>
      </c>
      <c r="G27" s="15">
        <f t="shared" si="1"/>
        <v>31981.765001172575</v>
      </c>
      <c r="H27" s="15">
        <f t="shared" si="1"/>
        <v>83820.795807574716</v>
      </c>
      <c r="I27" s="15">
        <f t="shared" si="1"/>
        <v>12763.479133924555</v>
      </c>
      <c r="K27" s="16">
        <f>'Raw Plate Reader Measurements'!B24-'Raw Plate Reader Measurements'!$J24</f>
        <v>805.96999999999935</v>
      </c>
      <c r="L27" s="16">
        <f>'Raw Plate Reader Measurements'!C24-'Raw Plate Reader Measurements'!$J24</f>
        <v>24169.35</v>
      </c>
      <c r="M27" s="16">
        <f>'Raw Plate Reader Measurements'!D24-'Raw Plate Reader Measurements'!$J24</f>
        <v>18291.150000000001</v>
      </c>
      <c r="N27" s="16">
        <f>'Raw Plate Reader Measurements'!E24-'Raw Plate Reader Measurements'!$J24</f>
        <v>38242.050000000003</v>
      </c>
      <c r="O27" s="16">
        <f>'Raw Plate Reader Measurements'!F24-'Raw Plate Reader Measurements'!$J24</f>
        <v>1240.0199999999995</v>
      </c>
      <c r="P27" s="16">
        <f>'Raw Plate Reader Measurements'!G24-'Raw Plate Reader Measurements'!$J24</f>
        <v>38737.65</v>
      </c>
      <c r="Q27" s="16">
        <f>'Raw Plate Reader Measurements'!H20-'Raw Plate Reader Measurements'!$J24</f>
        <v>20305.449999999997</v>
      </c>
      <c r="R27" s="16">
        <f>'Raw Plate Reader Measurements'!I24-'Raw Plate Reader Measurements'!$J24</f>
        <v>15987.550000000001</v>
      </c>
      <c r="S27" s="26"/>
      <c r="T27" s="23">
        <f>'Raw Plate Reader Measurements'!M24-'Raw Plate Reader Measurements'!$U24</f>
        <v>0.253</v>
      </c>
      <c r="U27" s="23">
        <f>'Raw Plate Reader Measurements'!N24-'Raw Plate Reader Measurements'!$U24</f>
        <v>0.24799999999999997</v>
      </c>
      <c r="V27" s="23">
        <f>'Raw Plate Reader Measurements'!O24-'Raw Plate Reader Measurements'!$U24</f>
        <v>1.8999999999999989E-2</v>
      </c>
      <c r="W27" s="23">
        <f>'Raw Plate Reader Measurements'!P24-'Raw Plate Reader Measurements'!$U24</f>
        <v>0.221</v>
      </c>
      <c r="X27" s="23">
        <f>'Raw Plate Reader Measurements'!Q24-'Raw Plate Reader Measurements'!$U24</f>
        <v>0.24299999999999997</v>
      </c>
      <c r="Y27" s="23">
        <f>'Raw Plate Reader Measurements'!R24-'Raw Plate Reader Measurements'!$U24</f>
        <v>0.20499999999999999</v>
      </c>
      <c r="Z27" s="23">
        <f>'Raw Plate Reader Measurements'!S20-'Raw Plate Reader Measurements'!$U24</f>
        <v>4.1000000000000009E-2</v>
      </c>
      <c r="AA27" s="23">
        <f>'Raw Plate Reader Measurements'!T24-'Raw Plate Reader Measurements'!$U24</f>
        <v>0.21199999999999999</v>
      </c>
    </row>
  </sheetData>
  <pageMargins left="0.75" right="0.75" top="1" bottom="1" header="0.5" footer="0.5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K40" sqref="K40"/>
    </sheetView>
  </sheetViews>
  <sheetFormatPr defaultRowHeight="15" x14ac:dyDescent="0.25"/>
  <cols>
    <col min="1" max="1" width="28.85546875" customWidth="1"/>
    <col min="2" max="2" width="15.5703125" customWidth="1"/>
    <col min="3" max="3" width="10" customWidth="1"/>
    <col min="4" max="4" width="10.85546875" customWidth="1"/>
    <col min="5" max="5" width="11.42578125" customWidth="1"/>
    <col min="6" max="6" width="13.28515625" customWidth="1"/>
    <col min="7" max="7" width="14.7109375" customWidth="1"/>
    <col min="8" max="8" width="16.42578125" customWidth="1"/>
    <col min="9" max="9" width="15.42578125" customWidth="1"/>
  </cols>
  <sheetData>
    <row r="1" spans="1:9" ht="15.75" x14ac:dyDescent="0.25">
      <c r="A1" s="19" t="s">
        <v>175</v>
      </c>
      <c r="B1" s="34"/>
      <c r="C1" s="34"/>
      <c r="D1" s="34"/>
      <c r="E1" s="34"/>
      <c r="F1" s="34"/>
      <c r="G1" s="34"/>
      <c r="H1" s="34"/>
      <c r="I1" s="34"/>
    </row>
    <row r="2" spans="1:9" ht="15.75" x14ac:dyDescent="0.25">
      <c r="A2" s="42" t="s">
        <v>164</v>
      </c>
      <c r="B2" s="42" t="s">
        <v>163</v>
      </c>
      <c r="C2" s="42" t="s">
        <v>165</v>
      </c>
      <c r="D2" s="42" t="s">
        <v>167</v>
      </c>
      <c r="E2" s="42" t="s">
        <v>168</v>
      </c>
      <c r="F2" s="42" t="s">
        <v>169</v>
      </c>
      <c r="G2" s="42" t="s">
        <v>170</v>
      </c>
      <c r="H2" s="42" t="s">
        <v>171</v>
      </c>
      <c r="I2" s="42" t="s">
        <v>172</v>
      </c>
    </row>
    <row r="3" spans="1:9" ht="15.75" x14ac:dyDescent="0.25">
      <c r="A3" s="40" t="s">
        <v>176</v>
      </c>
      <c r="B3" s="41">
        <f>AVERAGE('Fluorescence per OD'!B10:B17)</f>
        <v>0.13913432290950298</v>
      </c>
      <c r="C3" s="41">
        <f>AVERAGE('Fluorescence per OD'!C10:C17)</f>
        <v>0.72017061170057228</v>
      </c>
      <c r="D3" s="41">
        <f>AVERAGE('Fluorescence per OD'!D10:D17)</f>
        <v>4.0165614004198886</v>
      </c>
      <c r="E3" s="41">
        <f>AVERAGE('Fluorescence per OD'!E10:E17)</f>
        <v>1.0381696368025919</v>
      </c>
      <c r="F3" s="41">
        <f>AVERAGE('Fluorescence per OD'!F10:F17)</f>
        <v>0.11857727404604285</v>
      </c>
      <c r="G3" s="41">
        <f>AVERAGE('Fluorescence per OD'!G10:G17)</f>
        <v>3.501189341086449</v>
      </c>
      <c r="H3" s="41">
        <f>AVERAGE('Fluorescence per OD'!H10:H17)</f>
        <v>1.839502860832041</v>
      </c>
      <c r="I3" s="41">
        <f>AVERAGE('Fluorescence per OD'!I10:I17)</f>
        <v>0.70121813433217273</v>
      </c>
    </row>
    <row r="4" spans="1:9" ht="15.75" x14ac:dyDescent="0.25">
      <c r="A4" s="40" t="s">
        <v>177</v>
      </c>
      <c r="B4" s="40">
        <f>_xlfn.STDEV.S('Fluorescence per OD'!B10:B17)</f>
        <v>4.9088058287610446E-2</v>
      </c>
      <c r="C4" s="40">
        <f>_xlfn.STDEV.S('Fluorescence per OD'!C10:C17)</f>
        <v>9.8505866751216933E-2</v>
      </c>
      <c r="D4" s="40">
        <f>_xlfn.STDEV.S('Fluorescence per OD'!D10:D17)</f>
        <v>1.2416422175812367</v>
      </c>
      <c r="E4" s="40">
        <f>_xlfn.STDEV.S('Fluorescence per OD'!E10:E17)</f>
        <v>0.16841367633392967</v>
      </c>
      <c r="F4" s="40">
        <f>_xlfn.STDEV.S('Fluorescence per OD'!F10:F17)</f>
        <v>4.6338977114976171E-2</v>
      </c>
      <c r="G4" s="40">
        <f>_xlfn.STDEV.S('Fluorescence per OD'!G10:G17)</f>
        <v>0.36193520501680559</v>
      </c>
      <c r="H4" s="40">
        <f>_xlfn.STDEV.S('Fluorescence per OD'!H10:H17)</f>
        <v>0.22830406274506421</v>
      </c>
      <c r="I4" s="40">
        <f>_xlfn.STDEV.S('Fluorescence per OD'!I10:I17)</f>
        <v>0.12933083282349939</v>
      </c>
    </row>
    <row r="5" spans="1:9" ht="15.75" x14ac:dyDescent="0.25">
      <c r="A5" s="42" t="s">
        <v>166</v>
      </c>
      <c r="B5" s="42" t="s">
        <v>163</v>
      </c>
      <c r="C5" s="42" t="s">
        <v>165</v>
      </c>
      <c r="D5" s="42" t="s">
        <v>167</v>
      </c>
      <c r="E5" s="42" t="s">
        <v>168</v>
      </c>
      <c r="F5" s="42" t="s">
        <v>169</v>
      </c>
      <c r="G5" s="42" t="s">
        <v>170</v>
      </c>
      <c r="H5" s="42" t="s">
        <v>171</v>
      </c>
      <c r="I5" s="42" t="s">
        <v>172</v>
      </c>
    </row>
    <row r="6" spans="1:9" ht="15.75" x14ac:dyDescent="0.25">
      <c r="A6" s="40" t="s">
        <v>176</v>
      </c>
      <c r="B6" s="41">
        <f>AVERAGE('Fluorescence per OD'!B20:B27)</f>
        <v>2.0002135626592806E-2</v>
      </c>
      <c r="C6" s="41">
        <f>AVERAGE('Fluorescence per OD'!C20:C27)</f>
        <v>0.46514909124101833</v>
      </c>
      <c r="D6" s="41">
        <f>AVERAGE('Fluorescence per OD'!D20:D27)</f>
        <v>5.1325454148450431</v>
      </c>
      <c r="E6" s="41">
        <f>AVERAGE('Fluorescence per OD'!E20:E27)</f>
        <v>0.77126817522780244</v>
      </c>
      <c r="F6" s="41">
        <f>AVERAGE('Fluorescence per OD'!F20:F27)</f>
        <v>2.7537955167076824E-2</v>
      </c>
      <c r="G6" s="41">
        <f>AVERAGE('Fluorescence per OD'!G20:G27)</f>
        <v>0.9426840517954912</v>
      </c>
      <c r="H6" s="41">
        <f>AVERAGE('Fluorescence per OD'!H20:H27)</f>
        <v>2.8468319984330024</v>
      </c>
      <c r="I6" s="41">
        <f>AVERAGE('Fluorescence per OD'!I20:I27)</f>
        <v>0.34118114722966519</v>
      </c>
    </row>
    <row r="7" spans="1:9" ht="15.75" x14ac:dyDescent="0.25">
      <c r="A7" s="40" t="s">
        <v>177</v>
      </c>
      <c r="B7" s="40">
        <f>_xlfn.STDEV.S('Fluorescence per OD'!B20:B27)</f>
        <v>3.4280365674276433E-3</v>
      </c>
      <c r="C7" s="40">
        <f>_xlfn.STDEV.S('Fluorescence per OD'!C20:C27)</f>
        <v>6.1931478342787671E-2</v>
      </c>
      <c r="D7" s="40">
        <f>_xlfn.STDEV.S('Fluorescence per OD'!D20:D27)</f>
        <v>0.80409192934328388</v>
      </c>
      <c r="E7" s="40">
        <f>_xlfn.STDEV.S('Fluorescence per OD'!E20:E27)</f>
        <v>0.15295884301265425</v>
      </c>
      <c r="F7" s="40">
        <f>_xlfn.STDEV.S('Fluorescence per OD'!F20:F27)</f>
        <v>1.9469325159060169E-3</v>
      </c>
      <c r="G7" s="40">
        <f>_xlfn.STDEV.S('Fluorescence per OD'!G20:G27)</f>
        <v>7.1100147458718482E-2</v>
      </c>
      <c r="H7" s="40">
        <f>_xlfn.STDEV.S('Fluorescence per OD'!H20:H27)</f>
        <v>0.52608281905013798</v>
      </c>
      <c r="I7" s="40">
        <f>_xlfn.STDEV.S('Fluorescence per OD'!I20:I27)</f>
        <v>6.1545076351030237E-2</v>
      </c>
    </row>
    <row r="8" spans="1:9" ht="15.75" x14ac:dyDescent="0.25">
      <c r="A8" s="35"/>
      <c r="B8" s="36"/>
      <c r="C8" s="36"/>
      <c r="D8" s="36"/>
      <c r="E8" s="36"/>
      <c r="F8" s="36"/>
      <c r="G8" s="36"/>
      <c r="H8" s="36"/>
      <c r="I8" s="36"/>
    </row>
    <row r="9" spans="1:9" ht="15.75" x14ac:dyDescent="0.25">
      <c r="A9" s="36"/>
      <c r="B9" s="37"/>
      <c r="C9" s="38"/>
      <c r="D9" s="38"/>
      <c r="E9" s="38"/>
      <c r="F9" s="38"/>
      <c r="G9" s="38"/>
      <c r="H9" s="38"/>
      <c r="I9" s="39"/>
    </row>
    <row r="10" spans="1:9" ht="15.75" x14ac:dyDescent="0.25">
      <c r="A10" s="36"/>
      <c r="B10" s="37"/>
      <c r="C10" s="38"/>
      <c r="D10" s="38"/>
      <c r="E10" s="38"/>
      <c r="F10" s="38"/>
      <c r="G10" s="38"/>
      <c r="H10" s="38"/>
      <c r="I10" s="39"/>
    </row>
    <row r="11" spans="1:9" ht="15.75" x14ac:dyDescent="0.25">
      <c r="A11" s="36"/>
      <c r="B11" s="37"/>
      <c r="C11" s="38"/>
      <c r="D11" s="38"/>
      <c r="E11" s="38"/>
      <c r="F11" s="38"/>
      <c r="G11" s="38"/>
      <c r="H11" s="38"/>
      <c r="I11" s="39"/>
    </row>
    <row r="12" spans="1:9" ht="15.75" x14ac:dyDescent="0.25">
      <c r="A12" s="36"/>
      <c r="B12" s="37"/>
      <c r="C12" s="38"/>
      <c r="D12" s="38"/>
      <c r="E12" s="38"/>
      <c r="F12" s="38"/>
      <c r="G12" s="38"/>
      <c r="H12" s="38"/>
      <c r="I12" s="39"/>
    </row>
    <row r="13" spans="1:9" ht="15.75" x14ac:dyDescent="0.25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x14ac:dyDescent="0.25">
      <c r="A14" s="36"/>
      <c r="B14" s="38"/>
      <c r="C14" s="36"/>
      <c r="D14" s="36"/>
      <c r="E14" s="36"/>
      <c r="F14" s="36"/>
      <c r="G14" s="36"/>
      <c r="H14" s="36"/>
      <c r="I14" s="36"/>
    </row>
    <row r="15" spans="1:9" ht="15.75" x14ac:dyDescent="0.25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x14ac:dyDescent="0.25">
      <c r="A16" s="35" t="s">
        <v>174</v>
      </c>
      <c r="B16" s="34"/>
      <c r="C16" s="34"/>
      <c r="D16" s="34"/>
      <c r="E16" s="34"/>
      <c r="F16" s="34"/>
      <c r="G16" s="34"/>
      <c r="H16" s="34"/>
      <c r="I16" s="34"/>
    </row>
    <row r="17" spans="1:9" ht="15.75" x14ac:dyDescent="0.25">
      <c r="A17" s="42" t="s">
        <v>164</v>
      </c>
      <c r="B17" s="42" t="s">
        <v>163</v>
      </c>
      <c r="C17" s="42" t="s">
        <v>165</v>
      </c>
      <c r="D17" s="42" t="s">
        <v>167</v>
      </c>
      <c r="E17" s="42" t="s">
        <v>168</v>
      </c>
      <c r="F17" s="42" t="s">
        <v>169</v>
      </c>
      <c r="G17" s="42" t="s">
        <v>170</v>
      </c>
      <c r="H17" s="42" t="s">
        <v>171</v>
      </c>
      <c r="I17" s="42" t="s">
        <v>172</v>
      </c>
    </row>
    <row r="18" spans="1:9" ht="15.75" x14ac:dyDescent="0.25">
      <c r="A18" s="40" t="s">
        <v>176</v>
      </c>
      <c r="B18" s="41">
        <f>AVERAGE('Fluorescence per Particle'!B10:B17)</f>
        <v>4269.303781092769</v>
      </c>
      <c r="C18" s="41">
        <f>AVERAGE('Fluorescence per Particle'!C10:C17)</f>
        <v>22098.264836958839</v>
      </c>
      <c r="D18" s="41">
        <f>AVERAGE('Fluorescence per Particle'!D10:D17)</f>
        <v>123247.23630528901</v>
      </c>
      <c r="E18" s="41">
        <f>AVERAGE('Fluorescence per Particle'!E10:E17)</f>
        <v>31855.98968774861</v>
      </c>
      <c r="F18" s="41">
        <f>AVERAGE('Fluorescence per Particle'!F10:F17)</f>
        <v>3638.5156002499753</v>
      </c>
      <c r="G18" s="41">
        <f>AVERAGE('Fluorescence per Particle'!G10:G17)</f>
        <v>107433.16659502097</v>
      </c>
      <c r="H18" s="41">
        <f>AVERAGE('Fluorescence per Particle'!H10:H17)</f>
        <v>56444.710081992329</v>
      </c>
      <c r="I18" s="41">
        <f>AVERAGE('Fluorescence per Particle'!I10:I17)</f>
        <v>21516.712552821067</v>
      </c>
    </row>
    <row r="19" spans="1:9" ht="15.75" x14ac:dyDescent="0.25">
      <c r="A19" s="40" t="s">
        <v>177</v>
      </c>
      <c r="B19" s="40">
        <f>_xlfn.STDEV.S('Fluorescence per Particle'!B10:B17)</f>
        <v>1506.2554549542003</v>
      </c>
      <c r="C19" s="40">
        <f>_xlfn.STDEV.S('Fluorescence per Particle'!C10:C17)</f>
        <v>3022.6292160441894</v>
      </c>
      <c r="D19" s="40">
        <f>_xlfn.STDEV.S('Fluorescence per Particle'!D10:D17)</f>
        <v>38099.497689954384</v>
      </c>
      <c r="E19" s="40">
        <f>_xlfn.STDEV.S('Fluorescence per Particle'!E10:E17)</f>
        <v>5167.7338138041241</v>
      </c>
      <c r="F19" s="40">
        <f>_xlfn.STDEV.S('Fluorescence per Particle'!F10:F17)</f>
        <v>1421.9005495690458</v>
      </c>
      <c r="G19" s="40">
        <f>_xlfn.STDEV.S('Fluorescence per Particle'!G10:G17)</f>
        <v>11105.896136741796</v>
      </c>
      <c r="H19" s="40">
        <f>_xlfn.STDEV.S('Fluorescence per Particle'!H10:H17)</f>
        <v>7005.4561515372116</v>
      </c>
      <c r="I19" s="40">
        <f>_xlfn.STDEV.S('Fluorescence per Particle'!I10:I17)</f>
        <v>3968.486007182993</v>
      </c>
    </row>
    <row r="20" spans="1:9" ht="15.75" x14ac:dyDescent="0.25">
      <c r="A20" s="42" t="s">
        <v>166</v>
      </c>
      <c r="B20" s="42" t="s">
        <v>163</v>
      </c>
      <c r="C20" s="42" t="s">
        <v>165</v>
      </c>
      <c r="D20" s="42" t="s">
        <v>167</v>
      </c>
      <c r="E20" s="42" t="s">
        <v>168</v>
      </c>
      <c r="F20" s="42" t="s">
        <v>169</v>
      </c>
      <c r="G20" s="42" t="s">
        <v>170</v>
      </c>
      <c r="H20" s="42" t="s">
        <v>171</v>
      </c>
      <c r="I20" s="42" t="s">
        <v>172</v>
      </c>
    </row>
    <row r="21" spans="1:9" ht="15.75" x14ac:dyDescent="0.25">
      <c r="A21" s="40" t="s">
        <v>176</v>
      </c>
      <c r="B21" s="41">
        <f>AVERAGE('Fluorescence per Particle'!B20:B27)</f>
        <v>613.76079945483025</v>
      </c>
      <c r="C21" s="41">
        <f>AVERAGE('Fluorescence per Particle'!C20:C27)</f>
        <v>14272.989816458217</v>
      </c>
      <c r="D21" s="41">
        <f>AVERAGE('Fluorescence per Particle'!D20:D27)</f>
        <v>157490.94176050837</v>
      </c>
      <c r="E21" s="41">
        <f>AVERAGE('Fluorescence per Particle'!E20:E27)</f>
        <v>23666.181484767752</v>
      </c>
      <c r="F21" s="41">
        <f>AVERAGE('Fluorescence per Particle'!F20:F27)</f>
        <v>844.99563917692581</v>
      </c>
      <c r="G21" s="41">
        <f>AVERAGE('Fluorescence per Particle'!G20:G27)</f>
        <v>28926.037102462938</v>
      </c>
      <c r="H21" s="41">
        <f>AVERAGE('Fluorescence per Particle'!H20:H27)</f>
        <v>87354.366348203053</v>
      </c>
      <c r="I21" s="41">
        <f>AVERAGE('Fluorescence per Particle'!I20:I27)</f>
        <v>10469.062783685642</v>
      </c>
    </row>
    <row r="22" spans="1:9" ht="15.75" x14ac:dyDescent="0.25">
      <c r="A22" s="40" t="s">
        <v>177</v>
      </c>
      <c r="B22" s="40">
        <f>_xlfn.STDEV.S('Fluorescence per Particle'!B20:B27)</f>
        <v>105.18849104230266</v>
      </c>
      <c r="C22" s="40">
        <f>_xlfn.STDEV.S('Fluorescence per Particle'!C20:C27)</f>
        <v>1900.3527607598535</v>
      </c>
      <c r="D22" s="40">
        <f>_xlfn.STDEV.S('Fluorescence per Particle'!D20:D27)</f>
        <v>24673.370614124811</v>
      </c>
      <c r="E22" s="40">
        <f>_xlfn.STDEV.S('Fluorescence per Particle'!E20:E27)</f>
        <v>4693.5059097549174</v>
      </c>
      <c r="F22" s="40">
        <f>_xlfn.STDEV.S('Fluorescence per Particle'!F20:F27)</f>
        <v>59.741163631467231</v>
      </c>
      <c r="G22" s="40">
        <f>_xlfn.STDEV.S('Fluorescence per Particle'!G20:G27)</f>
        <v>2181.6912033934063</v>
      </c>
      <c r="H22" s="40">
        <f>_xlfn.STDEV.S('Fluorescence per Particle'!H20:H27)</f>
        <v>16142.726838147188</v>
      </c>
      <c r="I22" s="40">
        <f>_xlfn.STDEV.S('Fluorescence per Particle'!I20:I27)</f>
        <v>1888.4961070605141</v>
      </c>
    </row>
    <row r="30" spans="1:9" x14ac:dyDescent="0.25">
      <c r="A30" s="6"/>
      <c r="B30" s="6"/>
      <c r="C30" s="6"/>
    </row>
    <row r="31" spans="1:9" x14ac:dyDescent="0.25">
      <c r="A31" s="6"/>
      <c r="B31" s="6"/>
      <c r="C31" s="6"/>
    </row>
    <row r="32" spans="1:9" x14ac:dyDescent="0.25">
      <c r="A32" s="6"/>
      <c r="B32" s="6"/>
      <c r="C32" s="6"/>
    </row>
    <row r="33" spans="1:10" x14ac:dyDescent="0.25">
      <c r="A33" s="6"/>
      <c r="B33" s="6"/>
      <c r="C33" s="6"/>
    </row>
    <row r="34" spans="1:10" x14ac:dyDescent="0.25">
      <c r="A34" s="6"/>
      <c r="B34" s="6"/>
      <c r="C34" s="6"/>
    </row>
    <row r="35" spans="1:10" ht="15.75" x14ac:dyDescent="0.25">
      <c r="A35" s="43" t="s">
        <v>178</v>
      </c>
      <c r="B35" s="44"/>
      <c r="C35" s="44"/>
      <c r="D35" s="34"/>
      <c r="E35" s="34"/>
      <c r="F35" s="34"/>
      <c r="G35" s="34"/>
      <c r="H35" s="34"/>
      <c r="I35" s="34"/>
    </row>
    <row r="36" spans="1:10" ht="15.75" x14ac:dyDescent="0.25">
      <c r="A36" s="44" t="s">
        <v>179</v>
      </c>
      <c r="B36" s="44">
        <f>'Fluorescein standard curve'!T26</f>
        <v>6022140900000</v>
      </c>
      <c r="C36" s="44"/>
      <c r="D36" s="34"/>
      <c r="E36" s="34"/>
      <c r="F36" s="34"/>
      <c r="G36" s="34"/>
      <c r="H36" s="34"/>
      <c r="I36" s="34"/>
    </row>
    <row r="37" spans="1:10" ht="15.75" x14ac:dyDescent="0.25">
      <c r="A37" s="44" t="s">
        <v>180</v>
      </c>
      <c r="B37" s="45">
        <v>0.1</v>
      </c>
      <c r="C37" s="44"/>
      <c r="D37" s="34"/>
      <c r="E37" s="34"/>
      <c r="F37" s="34"/>
      <c r="G37" s="34"/>
      <c r="H37" s="34"/>
      <c r="I37" s="34"/>
    </row>
    <row r="38" spans="1:10" ht="15.75" x14ac:dyDescent="0.25">
      <c r="A38" s="44"/>
      <c r="B38" s="44"/>
      <c r="C38" s="44"/>
      <c r="D38" s="34"/>
      <c r="E38" s="34"/>
      <c r="F38" s="34"/>
      <c r="G38" s="34"/>
      <c r="H38" s="34"/>
      <c r="I38" s="34"/>
    </row>
    <row r="39" spans="1:10" ht="15.75" x14ac:dyDescent="0.25">
      <c r="A39" s="44" t="s">
        <v>181</v>
      </c>
      <c r="B39" s="44"/>
      <c r="C39" s="44"/>
      <c r="D39" s="34"/>
      <c r="E39" s="34"/>
      <c r="F39" s="34"/>
      <c r="G39" s="34"/>
      <c r="H39" s="34"/>
      <c r="I39" s="34"/>
    </row>
    <row r="40" spans="1:10" ht="47.25" x14ac:dyDescent="0.25">
      <c r="A40" s="49" t="s">
        <v>182</v>
      </c>
      <c r="B40" s="50" t="s">
        <v>183</v>
      </c>
      <c r="C40" s="50" t="s">
        <v>173</v>
      </c>
      <c r="D40" s="51" t="s">
        <v>188</v>
      </c>
      <c r="E40" s="51" t="s">
        <v>189</v>
      </c>
      <c r="F40" s="51" t="s">
        <v>190</v>
      </c>
      <c r="G40" s="51" t="s">
        <v>191</v>
      </c>
      <c r="H40" s="51" t="s">
        <v>192</v>
      </c>
      <c r="I40" s="51" t="s">
        <v>193</v>
      </c>
    </row>
    <row r="41" spans="1:10" ht="15.75" x14ac:dyDescent="0.25">
      <c r="A41" s="46" t="s">
        <v>184</v>
      </c>
      <c r="B41" s="41">
        <f>AVERAGE('Fluorescence per OD'!B10:B13)</f>
        <v>0.15533429886955244</v>
      </c>
      <c r="C41" s="46">
        <f>B41*$B$36</f>
        <v>935445034395.15552</v>
      </c>
      <c r="D41" s="46">
        <v>61600000</v>
      </c>
      <c r="E41" s="46">
        <f>D41*10</f>
        <v>616000000</v>
      </c>
      <c r="F41" s="46">
        <f>E41*0.1</f>
        <v>61600000</v>
      </c>
      <c r="G41" s="47">
        <f>C41/F41</f>
        <v>15185.796012908369</v>
      </c>
      <c r="H41" s="47">
        <f>AVERAGE('Fluorescence per Particle'!B10:B13)</f>
        <v>4766.3962107216284</v>
      </c>
      <c r="I41" s="48">
        <f>G41/H41</f>
        <v>3.1860121025501682</v>
      </c>
      <c r="J41" s="6"/>
    </row>
    <row r="42" spans="1:10" ht="15.75" x14ac:dyDescent="0.25">
      <c r="A42" s="46" t="s">
        <v>185</v>
      </c>
      <c r="B42" s="41">
        <f>AVERAGE('Fluorescence per OD'!B14:B17)</f>
        <v>0.12293434694945352</v>
      </c>
      <c r="C42" s="46">
        <f t="shared" ref="C42:C44" si="0">B42*$B$36</f>
        <v>740327958779.09424</v>
      </c>
      <c r="D42" s="46">
        <v>66900000</v>
      </c>
      <c r="E42" s="46">
        <f t="shared" ref="E42:E44" si="1">D42*10</f>
        <v>669000000</v>
      </c>
      <c r="F42" s="46">
        <f t="shared" ref="F42:F44" si="2">E42*0.1</f>
        <v>66900000</v>
      </c>
      <c r="G42" s="47">
        <f t="shared" ref="G42:G44" si="3">C42/F42</f>
        <v>11066.187724650139</v>
      </c>
      <c r="H42" s="47">
        <f>AVERAGE('Fluorescence per Particle'!B14:B17)</f>
        <v>3772.2113514639095</v>
      </c>
      <c r="I42" s="48">
        <f t="shared" ref="I42:I44" si="4">G42/H42</f>
        <v>2.9336075563092727</v>
      </c>
      <c r="J42" s="6"/>
    </row>
    <row r="43" spans="1:10" ht="15.75" x14ac:dyDescent="0.25">
      <c r="A43" s="46" t="s">
        <v>186</v>
      </c>
      <c r="B43" s="41">
        <f>AVERAGE('Fluorescence per OD'!C10:C13)</f>
        <v>0.63915665586668469</v>
      </c>
      <c r="C43" s="46">
        <f t="shared" si="0"/>
        <v>3849091438801.9868</v>
      </c>
      <c r="D43" s="46">
        <v>105000000</v>
      </c>
      <c r="E43" s="46">
        <f t="shared" si="1"/>
        <v>1050000000</v>
      </c>
      <c r="F43" s="46">
        <f t="shared" si="2"/>
        <v>105000000</v>
      </c>
      <c r="G43" s="47">
        <f t="shared" si="3"/>
        <v>36658.013702876066</v>
      </c>
      <c r="H43" s="47">
        <f>AVERAGE('Fluorescence per Particle'!C10:C13)</f>
        <v>19612.370769052497</v>
      </c>
      <c r="I43" s="48">
        <f t="shared" si="4"/>
        <v>1.8691271001627647</v>
      </c>
      <c r="J43" s="6"/>
    </row>
    <row r="44" spans="1:10" ht="15.75" x14ac:dyDescent="0.25">
      <c r="A44" s="46" t="s">
        <v>187</v>
      </c>
      <c r="B44" s="41">
        <f>AVERAGE('Fluorescence per OD'!C14:C17)</f>
        <v>0.80118456753445999</v>
      </c>
      <c r="C44" s="46">
        <f t="shared" si="0"/>
        <v>4824846352598.084</v>
      </c>
      <c r="D44" s="46">
        <v>125000000</v>
      </c>
      <c r="E44" s="46">
        <f t="shared" si="1"/>
        <v>1250000000</v>
      </c>
      <c r="F44" s="46">
        <f t="shared" si="2"/>
        <v>125000000</v>
      </c>
      <c r="G44" s="47">
        <f t="shared" si="3"/>
        <v>38598.770820784674</v>
      </c>
      <c r="H44" s="47">
        <f>AVERAGE('Fluorescence per Particle'!C14:C17)</f>
        <v>24584.15890486518</v>
      </c>
      <c r="I44" s="48">
        <f t="shared" si="4"/>
        <v>1.5700667641367227</v>
      </c>
      <c r="J44" s="6"/>
    </row>
  </sheetData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OD600 reference point</vt:lpstr>
      <vt:lpstr>Particle standard curve</vt:lpstr>
      <vt:lpstr>Fluorescein standard curve</vt:lpstr>
      <vt:lpstr>Raw Plate Reader Measurements</vt:lpstr>
      <vt:lpstr>Fluorescence per OD</vt:lpstr>
      <vt:lpstr>Fluorescence per Particle</vt:lpstr>
      <vt:lpstr>Our Analysis</vt:lpstr>
    </vt:vector>
  </TitlesOfParts>
  <Company>Imperial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Dwijayanti, Ari</dc:creator>
  <cp:lastModifiedBy>costumer</cp:lastModifiedBy>
  <dcterms:created xsi:type="dcterms:W3CDTF">2016-05-08T16:01:08Z</dcterms:created>
  <dcterms:modified xsi:type="dcterms:W3CDTF">2018-07-24T11:55:34Z</dcterms:modified>
</cp:coreProperties>
</file>