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ishaa\Desktop\"/>
    </mc:Choice>
  </mc:AlternateContent>
  <xr:revisionPtr revIDLastSave="0" documentId="10_ncr:8100000_{7D8D4172-401D-43FD-8485-3A6EF4669A73}" xr6:coauthVersionLast="34" xr6:coauthVersionMax="34" xr10:uidLastSave="{00000000-0000-0000-0000-000000000000}"/>
  <bookViews>
    <workbookView xWindow="0" yWindow="0" windowWidth="23040" windowHeight="9072" tabRatio="646" xr2:uid="{00000000-000D-0000-FFFF-FFFF00000000}"/>
  </bookViews>
  <sheets>
    <sheet name="OD600 reference point" sheetId="1" r:id="rId1"/>
    <sheet name="Particle standard curve" sheetId="6" r:id="rId2"/>
    <sheet name="Fluorescein standard curve" sheetId="2" r:id="rId3"/>
    <sheet name="Raw Plate Reader Measurements" sheetId="5" r:id="rId4"/>
    <sheet name="Fluorescence per OD" sheetId="4" r:id="rId5"/>
    <sheet name="Fluorescence per Particle" sheetId="7" r:id="rId6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0" i="2" l="1"/>
  <c r="C30" i="6"/>
  <c r="T26" i="2" l="1"/>
  <c r="T22" i="2"/>
  <c r="B1" i="6" l="1"/>
  <c r="T30" i="6"/>
  <c r="T29" i="6"/>
  <c r="T25" i="2"/>
  <c r="T24" i="2"/>
  <c r="T28" i="6" l="1"/>
  <c r="T27" i="6"/>
  <c r="T23" i="6"/>
  <c r="T24" i="6"/>
  <c r="AA27" i="7"/>
  <c r="Z27" i="7"/>
  <c r="Y27" i="7"/>
  <c r="X27" i="7"/>
  <c r="W27" i="7"/>
  <c r="V27" i="7"/>
  <c r="U27" i="7"/>
  <c r="T27" i="7"/>
  <c r="R27" i="7"/>
  <c r="Q27" i="7"/>
  <c r="P27" i="7"/>
  <c r="O27" i="7"/>
  <c r="N27" i="7"/>
  <c r="M27" i="7"/>
  <c r="L27" i="7"/>
  <c r="K27" i="7"/>
  <c r="AA26" i="7"/>
  <c r="Z26" i="7"/>
  <c r="Y26" i="7"/>
  <c r="X26" i="7"/>
  <c r="W26" i="7"/>
  <c r="V26" i="7"/>
  <c r="U26" i="7"/>
  <c r="T26" i="7"/>
  <c r="R26" i="7"/>
  <c r="Q26" i="7"/>
  <c r="P26" i="7"/>
  <c r="O26" i="7"/>
  <c r="N26" i="7"/>
  <c r="M26" i="7"/>
  <c r="L26" i="7"/>
  <c r="K26" i="7"/>
  <c r="AA25" i="7"/>
  <c r="Z25" i="7"/>
  <c r="Y25" i="7"/>
  <c r="X25" i="7"/>
  <c r="W25" i="7"/>
  <c r="V25" i="7"/>
  <c r="U25" i="7"/>
  <c r="T25" i="7"/>
  <c r="R25" i="7"/>
  <c r="Q25" i="7"/>
  <c r="P25" i="7"/>
  <c r="O25" i="7"/>
  <c r="N25" i="7"/>
  <c r="M25" i="7"/>
  <c r="L25" i="7"/>
  <c r="K25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AA23" i="7"/>
  <c r="Z23" i="7"/>
  <c r="Y23" i="7"/>
  <c r="X23" i="7"/>
  <c r="W23" i="7"/>
  <c r="V23" i="7"/>
  <c r="U23" i="7"/>
  <c r="T23" i="7"/>
  <c r="R23" i="7"/>
  <c r="Q23" i="7"/>
  <c r="P23" i="7"/>
  <c r="O23" i="7"/>
  <c r="N23" i="7"/>
  <c r="M23" i="7"/>
  <c r="L23" i="7"/>
  <c r="K23" i="7"/>
  <c r="AA22" i="7"/>
  <c r="Z22" i="7"/>
  <c r="Y22" i="7"/>
  <c r="X22" i="7"/>
  <c r="W22" i="7"/>
  <c r="V22" i="7"/>
  <c r="U22" i="7"/>
  <c r="T22" i="7"/>
  <c r="R22" i="7"/>
  <c r="Q22" i="7"/>
  <c r="P22" i="7"/>
  <c r="O22" i="7"/>
  <c r="N22" i="7"/>
  <c r="M22" i="7"/>
  <c r="L22" i="7"/>
  <c r="K22" i="7"/>
  <c r="AA21" i="7"/>
  <c r="Z21" i="7"/>
  <c r="Y21" i="7"/>
  <c r="X21" i="7"/>
  <c r="W21" i="7"/>
  <c r="V21" i="7"/>
  <c r="U21" i="7"/>
  <c r="T21" i="7"/>
  <c r="R21" i="7"/>
  <c r="Q21" i="7"/>
  <c r="P21" i="7"/>
  <c r="O21" i="7"/>
  <c r="N21" i="7"/>
  <c r="M21" i="7"/>
  <c r="L21" i="7"/>
  <c r="K21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AA16" i="7"/>
  <c r="Z16" i="7"/>
  <c r="Y16" i="7"/>
  <c r="X16" i="7"/>
  <c r="W16" i="7"/>
  <c r="V16" i="7"/>
  <c r="U16" i="7"/>
  <c r="T16" i="7"/>
  <c r="R16" i="7"/>
  <c r="Q16" i="7"/>
  <c r="P16" i="7"/>
  <c r="O16" i="7"/>
  <c r="N16" i="7"/>
  <c r="M16" i="7"/>
  <c r="L16" i="7"/>
  <c r="K16" i="7"/>
  <c r="AA15" i="7"/>
  <c r="Z15" i="7"/>
  <c r="Y15" i="7"/>
  <c r="X15" i="7"/>
  <c r="W15" i="7"/>
  <c r="V15" i="7"/>
  <c r="U15" i="7"/>
  <c r="T15" i="7"/>
  <c r="R15" i="7"/>
  <c r="Q15" i="7"/>
  <c r="P15" i="7"/>
  <c r="O15" i="7"/>
  <c r="N15" i="7"/>
  <c r="M15" i="7"/>
  <c r="L15" i="7"/>
  <c r="K15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AA13" i="7"/>
  <c r="Z13" i="7"/>
  <c r="Y13" i="7"/>
  <c r="X13" i="7"/>
  <c r="W13" i="7"/>
  <c r="V13" i="7"/>
  <c r="U13" i="7"/>
  <c r="T13" i="7"/>
  <c r="R13" i="7"/>
  <c r="Q13" i="7"/>
  <c r="P13" i="7"/>
  <c r="O13" i="7"/>
  <c r="N13" i="7"/>
  <c r="M13" i="7"/>
  <c r="L13" i="7"/>
  <c r="K13" i="7"/>
  <c r="AA12" i="7"/>
  <c r="Z12" i="7"/>
  <c r="Y12" i="7"/>
  <c r="X12" i="7"/>
  <c r="W12" i="7"/>
  <c r="V12" i="7"/>
  <c r="U12" i="7"/>
  <c r="T12" i="7"/>
  <c r="R12" i="7"/>
  <c r="Q12" i="7"/>
  <c r="P12" i="7"/>
  <c r="O12" i="7"/>
  <c r="N12" i="7"/>
  <c r="M12" i="7"/>
  <c r="L12" i="7"/>
  <c r="K12" i="7"/>
  <c r="AA11" i="7"/>
  <c r="Z11" i="7"/>
  <c r="Y11" i="7"/>
  <c r="X11" i="7"/>
  <c r="W11" i="7"/>
  <c r="V11" i="7"/>
  <c r="U11" i="7"/>
  <c r="T11" i="7"/>
  <c r="R11" i="7"/>
  <c r="Q11" i="7"/>
  <c r="P11" i="7"/>
  <c r="O11" i="7"/>
  <c r="N11" i="7"/>
  <c r="M11" i="7"/>
  <c r="L11" i="7"/>
  <c r="K11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AA27" i="4"/>
  <c r="Z27" i="4"/>
  <c r="Y27" i="4"/>
  <c r="X27" i="4"/>
  <c r="W27" i="4"/>
  <c r="V27" i="4"/>
  <c r="U27" i="4"/>
  <c r="T27" i="4"/>
  <c r="AA26" i="4"/>
  <c r="Z26" i="4"/>
  <c r="Y26" i="4"/>
  <c r="X26" i="4"/>
  <c r="W26" i="4"/>
  <c r="V26" i="4"/>
  <c r="U26" i="4"/>
  <c r="T26" i="4"/>
  <c r="AA25" i="4"/>
  <c r="Z25" i="4"/>
  <c r="Y25" i="4"/>
  <c r="X25" i="4"/>
  <c r="W25" i="4"/>
  <c r="V25" i="4"/>
  <c r="U25" i="4"/>
  <c r="T25" i="4"/>
  <c r="AA24" i="4"/>
  <c r="Z24" i="4"/>
  <c r="Y24" i="4"/>
  <c r="X24" i="4"/>
  <c r="W24" i="4"/>
  <c r="V24" i="4"/>
  <c r="U24" i="4"/>
  <c r="T24" i="4"/>
  <c r="AA23" i="4"/>
  <c r="Z23" i="4"/>
  <c r="Y23" i="4"/>
  <c r="X23" i="4"/>
  <c r="W23" i="4"/>
  <c r="V23" i="4"/>
  <c r="U23" i="4"/>
  <c r="T23" i="4"/>
  <c r="AA22" i="4"/>
  <c r="Z22" i="4"/>
  <c r="Y22" i="4"/>
  <c r="X22" i="4"/>
  <c r="W22" i="4"/>
  <c r="V22" i="4"/>
  <c r="U22" i="4"/>
  <c r="T22" i="4"/>
  <c r="AA21" i="4"/>
  <c r="Z21" i="4"/>
  <c r="Y21" i="4"/>
  <c r="X21" i="4"/>
  <c r="W21" i="4"/>
  <c r="V21" i="4"/>
  <c r="U21" i="4"/>
  <c r="T21" i="4"/>
  <c r="AA20" i="4"/>
  <c r="Z20" i="4"/>
  <c r="Y20" i="4"/>
  <c r="X20" i="4"/>
  <c r="W20" i="4"/>
  <c r="V20" i="4"/>
  <c r="U20" i="4"/>
  <c r="T20" i="4"/>
  <c r="AA17" i="4"/>
  <c r="Z17" i="4"/>
  <c r="Y17" i="4"/>
  <c r="X17" i="4"/>
  <c r="W17" i="4"/>
  <c r="V17" i="4"/>
  <c r="U17" i="4"/>
  <c r="T17" i="4"/>
  <c r="AA16" i="4"/>
  <c r="Z16" i="4"/>
  <c r="Y16" i="4"/>
  <c r="X16" i="4"/>
  <c r="W16" i="4"/>
  <c r="V16" i="4"/>
  <c r="U16" i="4"/>
  <c r="T16" i="4"/>
  <c r="AA15" i="4"/>
  <c r="Z15" i="4"/>
  <c r="Y15" i="4"/>
  <c r="X15" i="4"/>
  <c r="W15" i="4"/>
  <c r="V15" i="4"/>
  <c r="U15" i="4"/>
  <c r="T15" i="4"/>
  <c r="AA14" i="4"/>
  <c r="Z14" i="4"/>
  <c r="Y14" i="4"/>
  <c r="X14" i="4"/>
  <c r="W14" i="4"/>
  <c r="V14" i="4"/>
  <c r="U14" i="4"/>
  <c r="T14" i="4"/>
  <c r="AA13" i="4"/>
  <c r="Z13" i="4"/>
  <c r="Y13" i="4"/>
  <c r="X13" i="4"/>
  <c r="W13" i="4"/>
  <c r="V13" i="4"/>
  <c r="U13" i="4"/>
  <c r="T13" i="4"/>
  <c r="AA12" i="4"/>
  <c r="Z12" i="4"/>
  <c r="Y12" i="4"/>
  <c r="X12" i="4"/>
  <c r="W12" i="4"/>
  <c r="V12" i="4"/>
  <c r="U12" i="4"/>
  <c r="T12" i="4"/>
  <c r="AA11" i="4"/>
  <c r="Z11" i="4"/>
  <c r="Y11" i="4"/>
  <c r="X11" i="4"/>
  <c r="W11" i="4"/>
  <c r="V11" i="4"/>
  <c r="U11" i="4"/>
  <c r="T11" i="4"/>
  <c r="AA10" i="4"/>
  <c r="Z10" i="4"/>
  <c r="Y10" i="4"/>
  <c r="X10" i="4"/>
  <c r="W10" i="4"/>
  <c r="V10" i="4"/>
  <c r="U10" i="4"/>
  <c r="T10" i="4"/>
  <c r="R27" i="4"/>
  <c r="Q27" i="4"/>
  <c r="P27" i="4"/>
  <c r="O27" i="4"/>
  <c r="N27" i="4"/>
  <c r="M27" i="4"/>
  <c r="L27" i="4"/>
  <c r="K27" i="4"/>
  <c r="R26" i="4"/>
  <c r="Q26" i="4"/>
  <c r="P26" i="4"/>
  <c r="O26" i="4"/>
  <c r="N26" i="4"/>
  <c r="M26" i="4"/>
  <c r="L26" i="4"/>
  <c r="K26" i="4"/>
  <c r="R25" i="4"/>
  <c r="Q25" i="4"/>
  <c r="P25" i="4"/>
  <c r="O25" i="4"/>
  <c r="N25" i="4"/>
  <c r="M25" i="4"/>
  <c r="L25" i="4"/>
  <c r="K25" i="4"/>
  <c r="R24" i="4"/>
  <c r="Q24" i="4"/>
  <c r="P24" i="4"/>
  <c r="O24" i="4"/>
  <c r="N24" i="4"/>
  <c r="M24" i="4"/>
  <c r="L24" i="4"/>
  <c r="K24" i="4"/>
  <c r="R23" i="4"/>
  <c r="Q23" i="4"/>
  <c r="P23" i="4"/>
  <c r="O23" i="4"/>
  <c r="N23" i="4"/>
  <c r="M23" i="4"/>
  <c r="L23" i="4"/>
  <c r="K23" i="4"/>
  <c r="R22" i="4"/>
  <c r="Q22" i="4"/>
  <c r="P22" i="4"/>
  <c r="O22" i="4"/>
  <c r="N22" i="4"/>
  <c r="M22" i="4"/>
  <c r="L22" i="4"/>
  <c r="K22" i="4"/>
  <c r="R21" i="4"/>
  <c r="Q21" i="4"/>
  <c r="P21" i="4"/>
  <c r="O21" i="4"/>
  <c r="N21" i="4"/>
  <c r="M21" i="4"/>
  <c r="L21" i="4"/>
  <c r="K21" i="4"/>
  <c r="R20" i="4"/>
  <c r="Q20" i="4"/>
  <c r="P20" i="4"/>
  <c r="O20" i="4"/>
  <c r="N20" i="4"/>
  <c r="M20" i="4"/>
  <c r="L20" i="4"/>
  <c r="K20" i="4"/>
  <c r="R17" i="4"/>
  <c r="Q17" i="4"/>
  <c r="P17" i="4"/>
  <c r="O17" i="4"/>
  <c r="N17" i="4"/>
  <c r="M17" i="4"/>
  <c r="L17" i="4"/>
  <c r="K17" i="4"/>
  <c r="R16" i="4"/>
  <c r="Q16" i="4"/>
  <c r="P16" i="4"/>
  <c r="O16" i="4"/>
  <c r="N16" i="4"/>
  <c r="M16" i="4"/>
  <c r="L16" i="4"/>
  <c r="K16" i="4"/>
  <c r="R15" i="4"/>
  <c r="Q15" i="4"/>
  <c r="P15" i="4"/>
  <c r="O15" i="4"/>
  <c r="N15" i="4"/>
  <c r="M15" i="4"/>
  <c r="L15" i="4"/>
  <c r="K15" i="4"/>
  <c r="R14" i="4"/>
  <c r="Q14" i="4"/>
  <c r="P14" i="4"/>
  <c r="O14" i="4"/>
  <c r="N14" i="4"/>
  <c r="M14" i="4"/>
  <c r="L14" i="4"/>
  <c r="K14" i="4"/>
  <c r="R13" i="4"/>
  <c r="Q13" i="4"/>
  <c r="P13" i="4"/>
  <c r="O13" i="4"/>
  <c r="N13" i="4"/>
  <c r="M13" i="4"/>
  <c r="L13" i="4"/>
  <c r="K13" i="4"/>
  <c r="R12" i="4"/>
  <c r="Q12" i="4"/>
  <c r="P12" i="4"/>
  <c r="O12" i="4"/>
  <c r="N12" i="4"/>
  <c r="M12" i="4"/>
  <c r="L12" i="4"/>
  <c r="K12" i="4"/>
  <c r="R11" i="4"/>
  <c r="Q11" i="4"/>
  <c r="P11" i="4"/>
  <c r="O11" i="4"/>
  <c r="N11" i="4"/>
  <c r="M11" i="4"/>
  <c r="L11" i="4"/>
  <c r="K11" i="4"/>
  <c r="R10" i="4"/>
  <c r="Q10" i="4"/>
  <c r="P10" i="4"/>
  <c r="O10" i="4"/>
  <c r="N10" i="4"/>
  <c r="M10" i="4"/>
  <c r="L10" i="4"/>
  <c r="K10" i="4"/>
  <c r="B28" i="2"/>
  <c r="C1" i="6"/>
  <c r="B28" i="6"/>
  <c r="M7" i="6"/>
  <c r="L7" i="6"/>
  <c r="K7" i="6"/>
  <c r="J7" i="6"/>
  <c r="I7" i="6"/>
  <c r="H7" i="6"/>
  <c r="G7" i="6"/>
  <c r="F7" i="6"/>
  <c r="E7" i="6"/>
  <c r="D7" i="6"/>
  <c r="C7" i="6"/>
  <c r="B7" i="6"/>
  <c r="M6" i="6"/>
  <c r="L6" i="6"/>
  <c r="K6" i="6"/>
  <c r="J6" i="6"/>
  <c r="I6" i="6"/>
  <c r="I8" i="6" s="1"/>
  <c r="I29" i="6" s="1"/>
  <c r="H6" i="6"/>
  <c r="G6" i="6"/>
  <c r="F6" i="6"/>
  <c r="E6" i="6"/>
  <c r="E8" i="6" s="1"/>
  <c r="E29" i="6" s="1"/>
  <c r="D6" i="6"/>
  <c r="C6" i="6"/>
  <c r="B6" i="6"/>
  <c r="D1" i="6"/>
  <c r="E1" i="6" s="1"/>
  <c r="F1" i="6" s="1"/>
  <c r="G1" i="6" s="1"/>
  <c r="H1" i="6" s="1"/>
  <c r="I1" i="6" s="1"/>
  <c r="J1" i="6" s="1"/>
  <c r="K1" i="6" s="1"/>
  <c r="L1" i="6" s="1"/>
  <c r="L28" i="6" s="1"/>
  <c r="L6" i="2"/>
  <c r="K6" i="2"/>
  <c r="J6" i="2"/>
  <c r="I6" i="2"/>
  <c r="H6" i="2"/>
  <c r="G6" i="2"/>
  <c r="F6" i="2"/>
  <c r="E6" i="2"/>
  <c r="D6" i="2"/>
  <c r="C6" i="2"/>
  <c r="B6" i="2"/>
  <c r="C6" i="1"/>
  <c r="B7" i="1" s="1"/>
  <c r="B9" i="1" s="1"/>
  <c r="B2" i="4" s="1"/>
  <c r="B6" i="1"/>
  <c r="C1" i="2"/>
  <c r="D1" i="2" s="1"/>
  <c r="E1" i="2" s="1"/>
  <c r="F1" i="2" s="1"/>
  <c r="G1" i="2" s="1"/>
  <c r="H1" i="2" s="1"/>
  <c r="I1" i="2" s="1"/>
  <c r="J1" i="2" s="1"/>
  <c r="K1" i="2" s="1"/>
  <c r="L1" i="2" s="1"/>
  <c r="L28" i="2" s="1"/>
  <c r="M6" i="2"/>
  <c r="B7" i="2"/>
  <c r="C7" i="2"/>
  <c r="D7" i="2"/>
  <c r="E7" i="2"/>
  <c r="F7" i="2"/>
  <c r="G7" i="2"/>
  <c r="H7" i="2"/>
  <c r="I7" i="2"/>
  <c r="J7" i="2"/>
  <c r="K7" i="2"/>
  <c r="L7" i="2"/>
  <c r="M7" i="2"/>
  <c r="F8" i="6" l="1"/>
  <c r="F29" i="6" s="1"/>
  <c r="J8" i="6"/>
  <c r="J29" i="6" s="1"/>
  <c r="C8" i="6"/>
  <c r="C29" i="6" s="1"/>
  <c r="G8" i="6"/>
  <c r="G29" i="6" s="1"/>
  <c r="K8" i="6"/>
  <c r="K29" i="6" s="1"/>
  <c r="B8" i="6"/>
  <c r="B29" i="6" s="1"/>
  <c r="D8" i="6"/>
  <c r="D29" i="6" s="1"/>
  <c r="H8" i="6"/>
  <c r="H29" i="6" s="1"/>
  <c r="L8" i="6"/>
  <c r="L29" i="6" s="1"/>
  <c r="F28" i="2"/>
  <c r="G28" i="2"/>
  <c r="L8" i="2"/>
  <c r="L29" i="2" s="1"/>
  <c r="K28" i="2"/>
  <c r="J28" i="2"/>
  <c r="B8" i="2"/>
  <c r="B29" i="2" s="1"/>
  <c r="C8" i="2"/>
  <c r="C29" i="2" s="1"/>
  <c r="H8" i="2"/>
  <c r="H29" i="2" s="1"/>
  <c r="G8" i="2"/>
  <c r="G29" i="2" s="1"/>
  <c r="C28" i="2"/>
  <c r="J8" i="2"/>
  <c r="J29" i="2" s="1"/>
  <c r="K8" i="2"/>
  <c r="K29" i="2" s="1"/>
  <c r="D28" i="2"/>
  <c r="F8" i="2"/>
  <c r="F29" i="2" s="1"/>
  <c r="E28" i="2"/>
  <c r="H28" i="2"/>
  <c r="D8" i="2"/>
  <c r="D29" i="2" s="1"/>
  <c r="I8" i="2"/>
  <c r="I29" i="2" s="1"/>
  <c r="E8" i="2"/>
  <c r="E29" i="2" s="1"/>
  <c r="I28" i="2"/>
  <c r="E28" i="6"/>
  <c r="F28" i="6"/>
  <c r="I28" i="6"/>
  <c r="G28" i="6"/>
  <c r="J28" i="6"/>
  <c r="C28" i="6"/>
  <c r="K28" i="6"/>
  <c r="H28" i="6"/>
  <c r="D28" i="6"/>
  <c r="B2" i="7" l="1"/>
  <c r="C31" i="2"/>
  <c r="B3" i="7" s="1"/>
  <c r="E10" i="7" l="1"/>
  <c r="I10" i="7"/>
  <c r="E11" i="7"/>
  <c r="I11" i="7"/>
  <c r="E12" i="7"/>
  <c r="I12" i="7"/>
  <c r="E13" i="7"/>
  <c r="I13" i="7"/>
  <c r="E14" i="7"/>
  <c r="I14" i="7"/>
  <c r="E15" i="7"/>
  <c r="I15" i="7"/>
  <c r="E16" i="7"/>
  <c r="I16" i="7"/>
  <c r="E17" i="7"/>
  <c r="I17" i="7"/>
  <c r="H13" i="7"/>
  <c r="D17" i="7"/>
  <c r="B10" i="7"/>
  <c r="F10" i="7"/>
  <c r="B11" i="7"/>
  <c r="F11" i="7"/>
  <c r="B12" i="7"/>
  <c r="F12" i="7"/>
  <c r="B13" i="7"/>
  <c r="F13" i="7"/>
  <c r="B14" i="7"/>
  <c r="F14" i="7"/>
  <c r="B15" i="7"/>
  <c r="F15" i="7"/>
  <c r="B16" i="7"/>
  <c r="F16" i="7"/>
  <c r="B17" i="7"/>
  <c r="F17" i="7"/>
  <c r="H10" i="7"/>
  <c r="H12" i="7"/>
  <c r="H14" i="7"/>
  <c r="H15" i="7"/>
  <c r="H16" i="7"/>
  <c r="C10" i="7"/>
  <c r="G10" i="7"/>
  <c r="C11" i="7"/>
  <c r="G11" i="7"/>
  <c r="C12" i="7"/>
  <c r="G12" i="7"/>
  <c r="C13" i="7"/>
  <c r="G13" i="7"/>
  <c r="C14" i="7"/>
  <c r="G14" i="7"/>
  <c r="C15" i="7"/>
  <c r="G15" i="7"/>
  <c r="C16" i="7"/>
  <c r="G16" i="7"/>
  <c r="C17" i="7"/>
  <c r="G17" i="7"/>
  <c r="D10" i="7"/>
  <c r="D11" i="7"/>
  <c r="H11" i="7"/>
  <c r="D12" i="7"/>
  <c r="D13" i="7"/>
  <c r="D14" i="7"/>
  <c r="D15" i="7"/>
  <c r="D16" i="7"/>
  <c r="H17" i="7"/>
  <c r="G27" i="7"/>
  <c r="H25" i="7"/>
  <c r="B26" i="7"/>
  <c r="D20" i="7"/>
  <c r="D24" i="7"/>
  <c r="B3" i="4"/>
  <c r="G15" i="4" s="1"/>
  <c r="C21" i="7"/>
  <c r="I20" i="7"/>
  <c r="F26" i="7"/>
  <c r="C25" i="7"/>
  <c r="B24" i="7"/>
  <c r="H20" i="7"/>
  <c r="C22" i="7"/>
  <c r="B21" i="7"/>
  <c r="E24" i="7"/>
  <c r="B22" i="7"/>
  <c r="H22" i="7"/>
  <c r="E21" i="7"/>
  <c r="H27" i="7"/>
  <c r="C26" i="7"/>
  <c r="F21" i="7"/>
  <c r="B25" i="7"/>
  <c r="G25" i="7"/>
  <c r="F20" i="7"/>
  <c r="D25" i="7"/>
  <c r="B23" i="7"/>
  <c r="H24" i="7"/>
  <c r="I27" i="7"/>
  <c r="I23" i="7"/>
  <c r="G24" i="7"/>
  <c r="B27" i="7"/>
  <c r="H26" i="7"/>
  <c r="G20" i="7"/>
  <c r="I26" i="7"/>
  <c r="C16" i="4"/>
  <c r="C20" i="7"/>
  <c r="B20" i="7"/>
  <c r="G23" i="7"/>
  <c r="H23" i="7"/>
  <c r="F23" i="7"/>
  <c r="E27" i="7"/>
  <c r="E22" i="7"/>
  <c r="I24" i="7"/>
  <c r="H21" i="7"/>
  <c r="D27" i="7"/>
  <c r="C27" i="7"/>
  <c r="I22" i="7"/>
  <c r="G26" i="7"/>
  <c r="E25" i="7"/>
  <c r="G22" i="7"/>
  <c r="I21" i="7"/>
  <c r="E23" i="7"/>
  <c r="F24" i="7"/>
  <c r="C24" i="7"/>
  <c r="I25" i="7"/>
  <c r="F27" i="7"/>
  <c r="E20" i="7"/>
  <c r="F22" i="7"/>
  <c r="C23" i="7"/>
  <c r="D22" i="7"/>
  <c r="G21" i="7"/>
  <c r="F25" i="7"/>
  <c r="E26" i="7"/>
  <c r="D26" i="7"/>
  <c r="D21" i="7"/>
  <c r="D23" i="7"/>
  <c r="D16" i="4" l="1"/>
  <c r="D24" i="4"/>
  <c r="F13" i="4"/>
  <c r="E21" i="4"/>
  <c r="F12" i="4"/>
  <c r="C24" i="4"/>
  <c r="F23" i="4"/>
  <c r="E23" i="4"/>
  <c r="G22" i="4"/>
  <c r="E13" i="4"/>
  <c r="E11" i="4"/>
  <c r="E17" i="4"/>
  <c r="B24" i="4"/>
  <c r="F17" i="4"/>
  <c r="H17" i="4"/>
  <c r="E24" i="4"/>
  <c r="D11" i="4"/>
  <c r="H23" i="4"/>
  <c r="F10" i="4"/>
  <c r="C26" i="4"/>
  <c r="B27" i="4"/>
  <c r="B17" i="4"/>
  <c r="I10" i="4"/>
  <c r="B25" i="4"/>
  <c r="E12" i="4"/>
  <c r="H14" i="4"/>
  <c r="G20" i="4"/>
  <c r="H13" i="4"/>
  <c r="D25" i="4"/>
  <c r="D15" i="4"/>
  <c r="C15" i="4"/>
  <c r="E22" i="4"/>
  <c r="G10" i="4"/>
  <c r="H16" i="4"/>
  <c r="F27" i="4"/>
  <c r="I14" i="4"/>
  <c r="B22" i="4"/>
  <c r="E16" i="4"/>
  <c r="G23" i="4"/>
  <c r="I11" i="4"/>
  <c r="F22" i="4"/>
  <c r="B16" i="4"/>
  <c r="I16" i="4"/>
  <c r="F20" i="4"/>
  <c r="I24" i="4"/>
  <c r="E10" i="4"/>
  <c r="I13" i="4"/>
  <c r="F25" i="4"/>
  <c r="D17" i="4"/>
  <c r="E25" i="4"/>
  <c r="E15" i="4"/>
  <c r="C21" i="4"/>
  <c r="H21" i="4"/>
  <c r="E14" i="4"/>
  <c r="H10" i="4"/>
  <c r="F21" i="4"/>
  <c r="H26" i="4"/>
  <c r="I15" i="4"/>
  <c r="C22" i="4"/>
  <c r="B13" i="4"/>
  <c r="D20" i="4"/>
  <c r="I12" i="4"/>
  <c r="I21" i="4"/>
  <c r="I27" i="4"/>
  <c r="G21" i="4"/>
  <c r="D14" i="4"/>
  <c r="B15" i="4"/>
  <c r="D12" i="4"/>
  <c r="B23" i="4"/>
  <c r="F26" i="4"/>
  <c r="C11" i="4"/>
  <c r="G24" i="4"/>
  <c r="F15" i="4"/>
  <c r="F24" i="4"/>
  <c r="H12" i="4"/>
  <c r="C13" i="4"/>
  <c r="G16" i="4"/>
  <c r="D26" i="4"/>
  <c r="C25" i="4"/>
  <c r="F11" i="4"/>
  <c r="C12" i="4"/>
  <c r="C20" i="4"/>
  <c r="I20" i="4"/>
  <c r="H11" i="4"/>
  <c r="H27" i="4"/>
  <c r="C14" i="4"/>
  <c r="D22" i="4"/>
  <c r="B14" i="4"/>
  <c r="E20" i="4"/>
  <c r="G25" i="4"/>
  <c r="F16" i="4"/>
  <c r="C10" i="4"/>
  <c r="F14" i="4"/>
  <c r="B26" i="4"/>
  <c r="H20" i="4"/>
  <c r="I26" i="4"/>
  <c r="D13" i="4"/>
  <c r="G26" i="4"/>
  <c r="H15" i="4"/>
  <c r="I23" i="4"/>
  <c r="D27" i="4"/>
  <c r="B21" i="4"/>
  <c r="G14" i="4"/>
  <c r="H22" i="4"/>
  <c r="G17" i="4"/>
  <c r="H24" i="4"/>
  <c r="G13" i="4"/>
  <c r="I17" i="4"/>
  <c r="H25" i="4"/>
  <c r="E26" i="4"/>
  <c r="C17" i="4"/>
  <c r="B12" i="4"/>
  <c r="G27" i="4"/>
  <c r="B11" i="4"/>
  <c r="G12" i="4"/>
  <c r="E27" i="4"/>
  <c r="G11" i="4"/>
  <c r="I22" i="4"/>
  <c r="I25" i="4"/>
  <c r="B20" i="4"/>
  <c r="D21" i="4"/>
  <c r="B10" i="4"/>
  <c r="D23" i="4"/>
  <c r="D10" i="4"/>
  <c r="C23" i="4"/>
  <c r="C27" i="4"/>
</calcChain>
</file>

<file path=xl/sharedStrings.xml><?xml version="1.0" encoding="utf-8"?>
<sst xmlns="http://schemas.openxmlformats.org/spreadsheetml/2006/main" count="378" uniqueCount="163">
  <si>
    <t>Replicate 1</t>
  </si>
  <si>
    <t>Replicate 2</t>
  </si>
  <si>
    <t>Replicate 3</t>
  </si>
  <si>
    <t>Replicate 4</t>
  </si>
  <si>
    <t>Arith. Mean</t>
  </si>
  <si>
    <t>Corrected Abs600</t>
  </si>
  <si>
    <t>Reference OD600</t>
  </si>
  <si>
    <t>Gold cells are calculated</t>
  </si>
  <si>
    <t>Corrected value is particle-only contribution</t>
  </si>
  <si>
    <t>Corrected value = scaling factor * measured value</t>
  </si>
  <si>
    <t>Enter fluorescence measurements into blue cells</t>
  </si>
  <si>
    <t>Arith. Std.Dev.</t>
  </si>
  <si>
    <t>Values measured are fluorescence from 100uL of X uM fluorescein solution</t>
  </si>
  <si>
    <t>Values should form a straight line on both linear and log scale</t>
  </si>
  <si>
    <t>Slope should be 1:1</t>
  </si>
  <si>
    <t>Common problems:</t>
  </si>
  <si>
    <t>* Consistent pipetting error --&gt; log graph is a straight line but not 1:1 slope</t>
  </si>
  <si>
    <t>* Oversaturated detector --&gt; low concentrations linear, but high concentrations saturate or fall</t>
  </si>
  <si>
    <t>Mean of med-high levels:</t>
  </si>
  <si>
    <t>OD600/Abs600</t>
  </si>
  <si>
    <t>Unit Scaling Factors:</t>
  </si>
  <si>
    <t>Experimental Values:</t>
  </si>
  <si>
    <t>Final scaling level determined from medium-high points likely to be less impacted by saturation or pipetting error</t>
  </si>
  <si>
    <t>If needed, you can shift which points are used, but it is likely better to correct instrument settings and protocol.</t>
  </si>
  <si>
    <t>Hour 0:</t>
  </si>
  <si>
    <t>Hour 6:</t>
  </si>
  <si>
    <t>H2O</t>
  </si>
  <si>
    <t>Enter Abs600 absorbance measurements into blue cells</t>
  </si>
  <si>
    <t>Raw Plate Readings</t>
  </si>
  <si>
    <t>If you followed the recommended plate layout:</t>
  </si>
  <si>
    <t>They will automatically propagate into the correct locations in the Fluorescence Measurement Sheet</t>
  </si>
  <si>
    <t>Colony 1, Replicate 1</t>
  </si>
  <si>
    <t>Colony 1, Replicate 4</t>
  </si>
  <si>
    <t>Colony 1, Replicate 3</t>
  </si>
  <si>
    <t>Colony 1, Replicate 2</t>
  </si>
  <si>
    <t>Copy fluorescence and Abs600 measurements from your plate reader into blue cells</t>
  </si>
  <si>
    <t>Colony 2, Replicate 1</t>
  </si>
  <si>
    <t>Colony 2, Replicate 2</t>
  </si>
  <si>
    <t>Colony 2, Replicate 3</t>
  </si>
  <si>
    <t>Colony 2, Replicate 4</t>
  </si>
  <si>
    <t>Device 1</t>
  </si>
  <si>
    <t>Device 2</t>
  </si>
  <si>
    <t>Device 3</t>
  </si>
  <si>
    <t>Device 4</t>
  </si>
  <si>
    <t>Device 5</t>
  </si>
  <si>
    <t>Device 6</t>
  </si>
  <si>
    <t>LB + Chlor (blank)</t>
  </si>
  <si>
    <t>Neg. Control</t>
  </si>
  <si>
    <t>Pos. Control</t>
  </si>
  <si>
    <t>Fluorescence Raw Readings:</t>
  </si>
  <si>
    <t>Abs600 Raw Readings:</t>
  </si>
  <si>
    <t>Enter fluorescence and Abs600 measurements into blue cells on "Raw Plate Reader Measurements"</t>
  </si>
  <si>
    <t>A1</t>
  </si>
  <si>
    <t>B1</t>
  </si>
  <si>
    <t>C3</t>
  </si>
  <si>
    <t>C2</t>
  </si>
  <si>
    <t>C1</t>
  </si>
  <si>
    <t>D1</t>
  </si>
  <si>
    <t>E1</t>
  </si>
  <si>
    <t>F1</t>
  </si>
  <si>
    <t>G1</t>
  </si>
  <si>
    <t>H1</t>
  </si>
  <si>
    <t>A2</t>
  </si>
  <si>
    <t>B2</t>
  </si>
  <si>
    <t>D2</t>
  </si>
  <si>
    <t>E2</t>
  </si>
  <si>
    <t>F2</t>
  </si>
  <si>
    <t>G2</t>
  </si>
  <si>
    <t>H2</t>
  </si>
  <si>
    <t>A3</t>
  </si>
  <si>
    <t>A4</t>
  </si>
  <si>
    <t>A5</t>
  </si>
  <si>
    <t>A6</t>
  </si>
  <si>
    <t>A7</t>
  </si>
  <si>
    <t>A8</t>
  </si>
  <si>
    <t>A9</t>
  </si>
  <si>
    <t>B3</t>
  </si>
  <si>
    <t>B4</t>
  </si>
  <si>
    <t>B5</t>
  </si>
  <si>
    <t>B6</t>
  </si>
  <si>
    <t>B7</t>
  </si>
  <si>
    <t>B8</t>
  </si>
  <si>
    <t>B9</t>
  </si>
  <si>
    <t>C4</t>
  </si>
  <si>
    <t>C5</t>
  </si>
  <si>
    <t>C6</t>
  </si>
  <si>
    <t>C7</t>
  </si>
  <si>
    <t>C8</t>
  </si>
  <si>
    <t>C9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</si>
  <si>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</si>
  <si>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</si>
  <si>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</si>
  <si>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</si>
  <si>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</si>
  <si>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</si>
  <si>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</si>
  <si>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</si>
  <si>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</si>
  <si>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</si>
  <si>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</si>
  <si>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</si>
  <si>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</si>
  <si>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</si>
  <si>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F3</t>
  </si>
  <si>
    <t>F4</t>
  </si>
  <si>
    <t>F5</t>
  </si>
  <si>
    <t>F6</t>
  </si>
  <si>
    <t>F7</t>
  </si>
  <si>
    <t>F8</t>
  </si>
  <si>
    <t>F9</t>
  </si>
  <si>
    <t>G3</t>
  </si>
  <si>
    <t>G4</t>
  </si>
  <si>
    <t>G5</t>
  </si>
  <si>
    <t>G6</t>
  </si>
  <si>
    <t>G7</t>
  </si>
  <si>
    <t>G8</t>
  </si>
  <si>
    <t>G9</t>
  </si>
  <si>
    <t>H3</t>
  </si>
  <si>
    <t>H4</t>
  </si>
  <si>
    <t>H5</t>
  </si>
  <si>
    <t>H6</t>
  </si>
  <si>
    <t>H7</t>
  </si>
  <si>
    <t>H8</t>
  </si>
  <si>
    <t>H9</t>
  </si>
  <si>
    <t>Number of Particles</t>
  </si>
  <si>
    <t>Enter Abs600 measurements into blue cells</t>
  </si>
  <si>
    <t>Particles / OD</t>
  </si>
  <si>
    <t>Reference value is for 100uL of LUDOX CL-X in a well of a standard 96-well flat-bottom black with clear bottom plate</t>
  </si>
  <si>
    <t>Mean particles / Abs600</t>
  </si>
  <si>
    <t>Assumed plate well pattern:</t>
  </si>
  <si>
    <t>Particles / Abs600</t>
  </si>
  <si>
    <t>OD600 / Abs600</t>
  </si>
  <si>
    <t>These are imported from the prior sheets</t>
  </si>
  <si>
    <t>uM Fluorescein / OD</t>
  </si>
  <si>
    <t>Fluorescein/a.u.</t>
  </si>
  <si>
    <t>Mean uM fluorescein / a.u.:</t>
  </si>
  <si>
    <t>uM Fluorescein / a.u.</t>
  </si>
  <si>
    <t>Net Abs 600</t>
  </si>
  <si>
    <t>Net Fluorescein a.u.</t>
  </si>
  <si>
    <t>MEFL / particle</t>
  </si>
  <si>
    <t>MEFL / a.u.</t>
  </si>
  <si>
    <t>MEFL / a.u.:</t>
  </si>
  <si>
    <t>Spheres/gram</t>
  </si>
  <si>
    <t>Cospheric Monodisperse Silica Microspheres 0.961um diameter</t>
  </si>
  <si>
    <t>grams/mL</t>
  </si>
  <si>
    <t>Spheres/0.55 mL</t>
  </si>
  <si>
    <t>Dilution X:</t>
  </si>
  <si>
    <t>Resuspend volume mL:</t>
  </si>
  <si>
    <t>Total volume mL:</t>
  </si>
  <si>
    <t>Particles / mL:</t>
  </si>
  <si>
    <t>Arith. Net Mean</t>
  </si>
  <si>
    <t>Fluorescein uM</t>
  </si>
  <si>
    <t>Initial Molarity</t>
  </si>
  <si>
    <t>Molecules / Mole</t>
  </si>
  <si>
    <t>Well volume (L):</t>
  </si>
  <si>
    <t>Initial Molecules:</t>
  </si>
  <si>
    <t>Fluorescein uM --&gt; MEFL calculation:</t>
  </si>
  <si>
    <t>MEFL / uM</t>
  </si>
  <si>
    <t>LUDOX CL-X</t>
  </si>
  <si>
    <t>Well volume (mL)</t>
  </si>
  <si>
    <t>Initial particles:</t>
  </si>
  <si>
    <t>uM Fluorescein/a.u.</t>
  </si>
  <si>
    <t>Gold cells are calculated from values on other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</si>
</sst>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E+00"/>
  </numFmts>
  <fonts count="12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i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14"/>
      <color indexed="8"/>
      <name val="Calibri"/>
      <family val="2"/>
    </font>
    <font>
      <i/>
      <sz val="11"/>
      <color rgb="FF000000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11" fontId="0" fillId="0" borderId="0" xfId="0" applyNumberFormat="1"/>
    <xf numFmtId="0" fontId="5" fillId="0" borderId="0" xfId="0" applyFont="1"/>
    <xf numFmtId="0" fontId="1" fillId="0" borderId="0" xfId="0" applyFont="1" applyFill="1"/>
    <xf numFmtId="0" fontId="0" fillId="0" borderId="0" xfId="0" applyFill="1"/>
    <xf numFmtId="0" fontId="0" fillId="0" borderId="0" xfId="0" applyFont="1" applyFill="1"/>
    <xf numFmtId="0" fontId="6" fillId="0" borderId="0" xfId="0" applyFont="1"/>
    <xf numFmtId="0" fontId="7" fillId="0" borderId="2" xfId="0" applyFont="1" applyBorder="1"/>
    <xf numFmtId="0" fontId="7" fillId="0" borderId="0" xfId="0" applyFont="1"/>
    <xf numFmtId="11" fontId="5" fillId="0" borderId="0" xfId="0" applyNumberFormat="1" applyFont="1"/>
    <xf numFmtId="11" fontId="0" fillId="3" borderId="3" xfId="0" applyNumberFormat="1" applyFill="1" applyBorder="1"/>
    <xf numFmtId="2" fontId="0" fillId="3" borderId="3" xfId="0" applyNumberFormat="1" applyFill="1" applyBorder="1"/>
    <xf numFmtId="0" fontId="1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1" fontId="1" fillId="0" borderId="0" xfId="0" applyNumberFormat="1" applyFont="1" applyAlignment="1">
      <alignment horizontal="center"/>
    </xf>
    <xf numFmtId="165" fontId="0" fillId="2" borderId="1" xfId="0" applyNumberFormat="1" applyFill="1" applyBorder="1"/>
    <xf numFmtId="165" fontId="0" fillId="3" borderId="3" xfId="0" applyNumberFormat="1" applyFill="1" applyBorder="1"/>
    <xf numFmtId="165" fontId="0" fillId="3" borderId="1" xfId="0" applyNumberFormat="1" applyFill="1" applyBorder="1"/>
    <xf numFmtId="165" fontId="0" fillId="0" borderId="0" xfId="0" applyNumberFormat="1"/>
    <xf numFmtId="2" fontId="0" fillId="0" borderId="0" xfId="0" applyNumberFormat="1"/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6" fontId="0" fillId="2" borderId="1" xfId="0" applyNumberFormat="1" applyFill="1" applyBorder="1"/>
    <xf numFmtId="166" fontId="0" fillId="3" borderId="3" xfId="0" applyNumberFormat="1" applyFill="1" applyBorder="1"/>
    <xf numFmtId="166" fontId="0" fillId="0" borderId="0" xfId="0" applyNumberFormat="1"/>
    <xf numFmtId="165" fontId="11" fillId="3" borderId="1" xfId="0" applyNumberFormat="1" applyFont="1" applyFill="1" applyBorder="1"/>
  </cellXfs>
  <cellStyles count="2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Particle Standard Curve</a:t>
            </a:r>
          </a:p>
        </c:rich>
      </c:tx>
      <c:layout>
        <c:manualLayout>
          <c:xMode val="edge"/>
          <c:yMode val="edge"/>
          <c:x val="0.30520322934316801"/>
          <c:y val="3.734732321139280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plus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'Particle standard curve'!$B$7:$M$7</c:f>
                <c:numCache>
                  <c:formatCode>General</c:formatCode>
                  <c:ptCount val="12"/>
                  <c:pt idx="0">
                    <c:v>4.1601282031527159E-2</c:v>
                  </c:pt>
                  <c:pt idx="1">
                    <c:v>1.1056672193747978E-2</c:v>
                  </c:pt>
                  <c:pt idx="2">
                    <c:v>1.651262143533444E-2</c:v>
                  </c:pt>
                  <c:pt idx="3">
                    <c:v>5.0579969684978439E-3</c:v>
                  </c:pt>
                  <c:pt idx="4">
                    <c:v>4.966554808583777E-3</c:v>
                  </c:pt>
                  <c:pt idx="5">
                    <c:v>5.0000000000000044E-4</c:v>
                  </c:pt>
                  <c:pt idx="6">
                    <c:v>9.5742710775633527E-4</c:v>
                  </c:pt>
                  <c:pt idx="7">
                    <c:v>2.2173557826083473E-3</c:v>
                  </c:pt>
                  <c:pt idx="8">
                    <c:v>5.0000000000000044E-4</c:v>
                  </c:pt>
                  <c:pt idx="9">
                    <c:v>5.0000000000000044E-4</c:v>
                  </c:pt>
                  <c:pt idx="10">
                    <c:v>1.2909944487358067E-3</c:v>
                  </c:pt>
                  <c:pt idx="11">
                    <c:v>9.5742710775633896E-4</c:v>
                  </c:pt>
                </c:numCache>
              </c:numRef>
            </c:plus>
            <c:minus>
              <c:numRef>
                <c:f>'Particle standard curve'!$B$7:$M$7</c:f>
                <c:numCache>
                  <c:formatCode>General</c:formatCode>
                  <c:ptCount val="12"/>
                  <c:pt idx="0">
                    <c:v>4.1601282031527159E-2</c:v>
                  </c:pt>
                  <c:pt idx="1">
                    <c:v>1.1056672193747978E-2</c:v>
                  </c:pt>
                  <c:pt idx="2">
                    <c:v>1.651262143533444E-2</c:v>
                  </c:pt>
                  <c:pt idx="3">
                    <c:v>5.0579969684978439E-3</c:v>
                  </c:pt>
                  <c:pt idx="4">
                    <c:v>4.966554808583777E-3</c:v>
                  </c:pt>
                  <c:pt idx="5">
                    <c:v>5.0000000000000044E-4</c:v>
                  </c:pt>
                  <c:pt idx="6">
                    <c:v>9.5742710775633527E-4</c:v>
                  </c:pt>
                  <c:pt idx="7">
                    <c:v>2.2173557826083473E-3</c:v>
                  </c:pt>
                  <c:pt idx="8">
                    <c:v>5.0000000000000044E-4</c:v>
                  </c:pt>
                  <c:pt idx="9">
                    <c:v>5.0000000000000044E-4</c:v>
                  </c:pt>
                  <c:pt idx="10">
                    <c:v>1.2909944487358067E-3</c:v>
                  </c:pt>
                  <c:pt idx="11">
                    <c:v>9.5742710775633896E-4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'Particle standard curve'!$B$1:$M$1</c:f>
              <c:numCache>
                <c:formatCode>0.00E+00</c:formatCode>
                <c:ptCount val="12"/>
                <c:pt idx="0">
                  <c:v>235294117.64705887</c:v>
                </c:pt>
                <c:pt idx="1">
                  <c:v>117647058.82352944</c:v>
                </c:pt>
                <c:pt idx="2">
                  <c:v>58823529.411764719</c:v>
                </c:pt>
                <c:pt idx="3">
                  <c:v>29411764.705882359</c:v>
                </c:pt>
                <c:pt idx="4">
                  <c:v>14705882.35294118</c:v>
                </c:pt>
                <c:pt idx="5">
                  <c:v>7352941.1764705898</c:v>
                </c:pt>
                <c:pt idx="6">
                  <c:v>3676470.5882352949</c:v>
                </c:pt>
                <c:pt idx="7">
                  <c:v>1838235.2941176475</c:v>
                </c:pt>
                <c:pt idx="8">
                  <c:v>919117.64705882373</c:v>
                </c:pt>
                <c:pt idx="9">
                  <c:v>459558.82352941186</c:v>
                </c:pt>
                <c:pt idx="10">
                  <c:v>229779.41176470593</c:v>
                </c:pt>
                <c:pt idx="11" formatCode="General">
                  <c:v>0</c:v>
                </c:pt>
              </c:numCache>
            </c:numRef>
          </c:xVal>
          <c:yVal>
            <c:numRef>
              <c:f>'Particle standard curve'!$B$6:$M$6</c:f>
              <c:numCache>
                <c:formatCode>0.000</c:formatCode>
                <c:ptCount val="12"/>
                <c:pt idx="0">
                  <c:v>0.71000000000000008</c:v>
                </c:pt>
                <c:pt idx="1">
                  <c:v>0.39575000000000005</c:v>
                </c:pt>
                <c:pt idx="2">
                  <c:v>0.221</c:v>
                </c:pt>
                <c:pt idx="3">
                  <c:v>0.12525</c:v>
                </c:pt>
                <c:pt idx="4">
                  <c:v>8.4999999999999992E-2</c:v>
                </c:pt>
                <c:pt idx="5">
                  <c:v>6.225E-2</c:v>
                </c:pt>
                <c:pt idx="6">
                  <c:v>5.0750000000000003E-2</c:v>
                </c:pt>
                <c:pt idx="7">
                  <c:v>4.5749999999999999E-2</c:v>
                </c:pt>
                <c:pt idx="8">
                  <c:v>4.1750000000000002E-2</c:v>
                </c:pt>
                <c:pt idx="9">
                  <c:v>4.0250000000000001E-2</c:v>
                </c:pt>
                <c:pt idx="10">
                  <c:v>3.95E-2</c:v>
                </c:pt>
                <c:pt idx="11">
                  <c:v>3.8249999999999999E-2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A4-E34D-AE91-4BB50CAC9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177448"/>
        <c:axId val="2083649208"/>
      </c:scatterChart>
      <c:valAx>
        <c:axId val="2083177448"/>
        <c:scaling>
          <c:orientation val="minMax"/>
          <c:max val="25000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Particle Count / 100 uL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649208"/>
        <c:crosses val="autoZero"/>
        <c:crossBetween val="midCat"/>
      </c:valAx>
      <c:valAx>
        <c:axId val="208364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 600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1774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Particle Standard Curve (log scale)</a:t>
            </a:r>
          </a:p>
        </c:rich>
      </c:tx>
      <c:layout>
        <c:manualLayout>
          <c:xMode val="edge"/>
          <c:yMode val="edge"/>
          <c:x val="0.24950702681152201"/>
          <c:y val="4.213201220660810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'Particle standard curve'!$B$1:$L$1</c:f>
              <c:numCache>
                <c:formatCode>0.00E+00</c:formatCode>
                <c:ptCount val="11"/>
                <c:pt idx="0">
                  <c:v>235294117.64705887</c:v>
                </c:pt>
                <c:pt idx="1">
                  <c:v>117647058.82352944</c:v>
                </c:pt>
                <c:pt idx="2">
                  <c:v>58823529.411764719</c:v>
                </c:pt>
                <c:pt idx="3">
                  <c:v>29411764.705882359</c:v>
                </c:pt>
                <c:pt idx="4">
                  <c:v>14705882.35294118</c:v>
                </c:pt>
                <c:pt idx="5">
                  <c:v>7352941.1764705898</c:v>
                </c:pt>
                <c:pt idx="6">
                  <c:v>3676470.5882352949</c:v>
                </c:pt>
                <c:pt idx="7">
                  <c:v>1838235.2941176475</c:v>
                </c:pt>
                <c:pt idx="8">
                  <c:v>919117.64705882373</c:v>
                </c:pt>
                <c:pt idx="9">
                  <c:v>459558.82352941186</c:v>
                </c:pt>
                <c:pt idx="10">
                  <c:v>229779.41176470593</c:v>
                </c:pt>
              </c:numCache>
            </c:numRef>
          </c:xVal>
          <c:yVal>
            <c:numRef>
              <c:f>'Particle standard curve'!$B$6:$L$6</c:f>
              <c:numCache>
                <c:formatCode>0.000</c:formatCode>
                <c:ptCount val="11"/>
                <c:pt idx="0">
                  <c:v>0.71000000000000008</c:v>
                </c:pt>
                <c:pt idx="1">
                  <c:v>0.39575000000000005</c:v>
                </c:pt>
                <c:pt idx="2">
                  <c:v>0.221</c:v>
                </c:pt>
                <c:pt idx="3">
                  <c:v>0.12525</c:v>
                </c:pt>
                <c:pt idx="4">
                  <c:v>8.4999999999999992E-2</c:v>
                </c:pt>
                <c:pt idx="5">
                  <c:v>6.225E-2</c:v>
                </c:pt>
                <c:pt idx="6">
                  <c:v>5.0750000000000003E-2</c:v>
                </c:pt>
                <c:pt idx="7">
                  <c:v>4.5749999999999999E-2</c:v>
                </c:pt>
                <c:pt idx="8">
                  <c:v>4.1750000000000002E-2</c:v>
                </c:pt>
                <c:pt idx="9">
                  <c:v>4.0250000000000001E-2</c:v>
                </c:pt>
                <c:pt idx="10">
                  <c:v>3.95E-2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3B-A945-B696-14209793C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599288"/>
        <c:axId val="2083590712"/>
      </c:scatterChart>
      <c:valAx>
        <c:axId val="2083599288"/>
        <c:scaling>
          <c:logBase val="10"/>
          <c:orientation val="minMax"/>
          <c:max val="300000000"/>
          <c:min val="1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Particle Count / 100 uL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590712"/>
        <c:crosses val="autoZero"/>
        <c:crossBetween val="midCat"/>
      </c:valAx>
      <c:valAx>
        <c:axId val="208359071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Abs 600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599288"/>
        <c:crossesAt val="0.2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Fluorescein Standard Curve</a:t>
            </a:r>
          </a:p>
        </c:rich>
      </c:tx>
      <c:layout>
        <c:manualLayout>
          <c:xMode val="edge"/>
          <c:yMode val="edge"/>
          <c:x val="0.30520322934316801"/>
          <c:y val="3.734732321139280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plus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'Fluorescein standard curve'!$B$7:$M$7</c:f>
                <c:numCache>
                  <c:formatCode>General</c:formatCode>
                  <c:ptCount val="12"/>
                  <c:pt idx="0">
                    <c:v>4358.4078419380012</c:v>
                  </c:pt>
                  <c:pt idx="1">
                    <c:v>5609.4182333524277</c:v>
                  </c:pt>
                  <c:pt idx="2">
                    <c:v>5881.3770708907959</c:v>
                  </c:pt>
                  <c:pt idx="3">
                    <c:v>9324.2358534091145</c:v>
                  </c:pt>
                  <c:pt idx="4">
                    <c:v>4883.3522980291591</c:v>
                  </c:pt>
                  <c:pt idx="5">
                    <c:v>2751.3897094619897</c:v>
                  </c:pt>
                  <c:pt idx="6">
                    <c:v>3768.7991013937935</c:v>
                  </c:pt>
                  <c:pt idx="7">
                    <c:v>1989.5076442845518</c:v>
                  </c:pt>
                  <c:pt idx="8">
                    <c:v>907.01653788671354</c:v>
                  </c:pt>
                  <c:pt idx="9">
                    <c:v>954.39208399902395</c:v>
                  </c:pt>
                  <c:pt idx="10">
                    <c:v>637.32435488794351</c:v>
                  </c:pt>
                  <c:pt idx="11">
                    <c:v>31.752952618614856</c:v>
                  </c:pt>
                </c:numCache>
              </c:numRef>
            </c:plus>
            <c:minus>
              <c:numRef>
                <c:f>'Fluorescein standard curve'!$B$7:$M$7</c:f>
                <c:numCache>
                  <c:formatCode>General</c:formatCode>
                  <c:ptCount val="12"/>
                  <c:pt idx="0">
                    <c:v>4358.4078419380012</c:v>
                  </c:pt>
                  <c:pt idx="1">
                    <c:v>5609.4182333524277</c:v>
                  </c:pt>
                  <c:pt idx="2">
                    <c:v>5881.3770708907959</c:v>
                  </c:pt>
                  <c:pt idx="3">
                    <c:v>9324.2358534091145</c:v>
                  </c:pt>
                  <c:pt idx="4">
                    <c:v>4883.3522980291591</c:v>
                  </c:pt>
                  <c:pt idx="5">
                    <c:v>2751.3897094619897</c:v>
                  </c:pt>
                  <c:pt idx="6">
                    <c:v>3768.7991013937935</c:v>
                  </c:pt>
                  <c:pt idx="7">
                    <c:v>1989.5076442845518</c:v>
                  </c:pt>
                  <c:pt idx="8">
                    <c:v>907.01653788671354</c:v>
                  </c:pt>
                  <c:pt idx="9">
                    <c:v>954.39208399902395</c:v>
                  </c:pt>
                  <c:pt idx="10">
                    <c:v>637.32435488794351</c:v>
                  </c:pt>
                  <c:pt idx="11">
                    <c:v>31.752952618614856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'Fluorescein standard curve'!$B$1:$M$1</c:f>
              <c:numCache>
                <c:formatCode>General</c:formatCode>
                <c:ptCount val="12"/>
                <c:pt idx="0" formatCode="0.0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1.25</c:v>
                </c:pt>
                <c:pt idx="4">
                  <c:v>0.625</c:v>
                </c:pt>
                <c:pt idx="5" formatCode="0.000">
                  <c:v>0.3125</c:v>
                </c:pt>
                <c:pt idx="6" formatCode="0.000">
                  <c:v>0.15625</c:v>
                </c:pt>
                <c:pt idx="7" formatCode="0.000">
                  <c:v>7.8125E-2</c:v>
                </c:pt>
                <c:pt idx="8" formatCode="0.000">
                  <c:v>3.90625E-2</c:v>
                </c:pt>
                <c:pt idx="9" formatCode="0.0000">
                  <c:v>1.953125E-2</c:v>
                </c:pt>
                <c:pt idx="10" formatCode="0.0000">
                  <c:v>9.765625E-3</c:v>
                </c:pt>
                <c:pt idx="11">
                  <c:v>0</c:v>
                </c:pt>
              </c:numCache>
            </c:numRef>
          </c:xVal>
          <c:yVal>
            <c:numRef>
              <c:f>'Fluorescein standard curve'!$B$6:$M$6</c:f>
              <c:numCache>
                <c:formatCode>0.000E+00</c:formatCode>
                <c:ptCount val="12"/>
                <c:pt idx="0">
                  <c:v>527310.25</c:v>
                </c:pt>
                <c:pt idx="1">
                  <c:v>526498.75</c:v>
                </c:pt>
                <c:pt idx="2">
                  <c:v>526335.75</c:v>
                </c:pt>
                <c:pt idx="3">
                  <c:v>508300.25</c:v>
                </c:pt>
                <c:pt idx="4">
                  <c:v>341835.5</c:v>
                </c:pt>
                <c:pt idx="5">
                  <c:v>226335</c:v>
                </c:pt>
                <c:pt idx="6">
                  <c:v>136146</c:v>
                </c:pt>
                <c:pt idx="7">
                  <c:v>75728</c:v>
                </c:pt>
                <c:pt idx="8">
                  <c:v>38468.5</c:v>
                </c:pt>
                <c:pt idx="9">
                  <c:v>20996.75</c:v>
                </c:pt>
                <c:pt idx="10">
                  <c:v>10487.5</c:v>
                </c:pt>
                <c:pt idx="11">
                  <c:v>78.25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E8-9D49-8993-B273940AB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177448"/>
        <c:axId val="2083649208"/>
      </c:scatterChart>
      <c:valAx>
        <c:axId val="2083177448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Fluorescein Concentration (uM)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649208"/>
        <c:crosses val="autoZero"/>
        <c:crossBetween val="midCat"/>
      </c:valAx>
      <c:valAx>
        <c:axId val="208364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1774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Fluorescein Standard Curve (log scale)</a:t>
            </a:r>
          </a:p>
        </c:rich>
      </c:tx>
      <c:layout>
        <c:manualLayout>
          <c:xMode val="edge"/>
          <c:yMode val="edge"/>
          <c:x val="0.24950702681152201"/>
          <c:y val="4.213201220660810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pPr>
              <a:solidFill>
                <a:schemeClr val="tx2"/>
              </a:solidFill>
              <a:ln>
                <a:noFill/>
              </a:ln>
            </c:spPr>
          </c:marker>
          <c:xVal>
            <c:numRef>
              <c:f>'Fluorescein standard curve'!$B$1:$L$1</c:f>
              <c:numCache>
                <c:formatCode>General</c:formatCode>
                <c:ptCount val="11"/>
                <c:pt idx="0" formatCode="0.00">
                  <c:v>10</c:v>
                </c:pt>
                <c:pt idx="1">
                  <c:v>5</c:v>
                </c:pt>
                <c:pt idx="2">
                  <c:v>2.5</c:v>
                </c:pt>
                <c:pt idx="3">
                  <c:v>1.25</c:v>
                </c:pt>
                <c:pt idx="4">
                  <c:v>0.625</c:v>
                </c:pt>
                <c:pt idx="5" formatCode="0.000">
                  <c:v>0.3125</c:v>
                </c:pt>
                <c:pt idx="6" formatCode="0.000">
                  <c:v>0.15625</c:v>
                </c:pt>
                <c:pt idx="7" formatCode="0.000">
                  <c:v>7.8125E-2</c:v>
                </c:pt>
                <c:pt idx="8" formatCode="0.000">
                  <c:v>3.90625E-2</c:v>
                </c:pt>
                <c:pt idx="9" formatCode="0.0000">
                  <c:v>1.953125E-2</c:v>
                </c:pt>
                <c:pt idx="10" formatCode="0.0000">
                  <c:v>9.765625E-3</c:v>
                </c:pt>
              </c:numCache>
            </c:numRef>
          </c:xVal>
          <c:yVal>
            <c:numRef>
              <c:f>'Fluorescein standard curve'!$B$6:$L$6</c:f>
              <c:numCache>
                <c:formatCode>0.000E+00</c:formatCode>
                <c:ptCount val="11"/>
                <c:pt idx="0">
                  <c:v>527310.25</c:v>
                </c:pt>
                <c:pt idx="1">
                  <c:v>526498.75</c:v>
                </c:pt>
                <c:pt idx="2">
                  <c:v>526335.75</c:v>
                </c:pt>
                <c:pt idx="3">
                  <c:v>508300.25</c:v>
                </c:pt>
                <c:pt idx="4">
                  <c:v>341835.5</c:v>
                </c:pt>
                <c:pt idx="5">
                  <c:v>226335</c:v>
                </c:pt>
                <c:pt idx="6">
                  <c:v>136146</c:v>
                </c:pt>
                <c:pt idx="7">
                  <c:v>75728</c:v>
                </c:pt>
                <c:pt idx="8">
                  <c:v>38468.5</c:v>
                </c:pt>
                <c:pt idx="9">
                  <c:v>20996.75</c:v>
                </c:pt>
                <c:pt idx="10">
                  <c:v>10487.5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E8-A340-A627-6DE5ED446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599288"/>
        <c:axId val="2083590712"/>
      </c:scatterChart>
      <c:valAx>
        <c:axId val="2083599288"/>
        <c:scaling>
          <c:logBase val="10"/>
          <c:orientation val="minMax"/>
          <c:max val="10"/>
          <c:min val="1.0000000000000002E-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Fluorescein Concentration (uM)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590712"/>
        <c:crosses val="autoZero"/>
        <c:crossBetween val="midCat"/>
      </c:valAx>
      <c:valAx>
        <c:axId val="208359071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Fluorescence</a:t>
                </a:r>
              </a:p>
            </c:rich>
          </c:tx>
          <c:layout>
            <c:manualLayout>
              <c:xMode val="edge"/>
              <c:yMode val="edge"/>
              <c:x val="2.2222266520482401E-2"/>
              <c:y val="0.331554835549861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83599288"/>
        <c:crossesAt val="0.2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9</xdr:row>
      <xdr:rowOff>152400</xdr:rowOff>
    </xdr:from>
    <xdr:to>
      <xdr:col>6</xdr:col>
      <xdr:colOff>584200</xdr:colOff>
      <xdr:row>24</xdr:row>
      <xdr:rowOff>139700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58D92B3-274A-9D46-9C7C-FA4F4019B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10</xdr:row>
      <xdr:rowOff>0</xdr:rowOff>
    </xdr:from>
    <xdr:to>
      <xdr:col>14</xdr:col>
      <xdr:colOff>571500</xdr:colOff>
      <xdr:row>24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C5FAF1-EB12-464E-B446-35FAC7BBB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9</xdr:row>
      <xdr:rowOff>152400</xdr:rowOff>
    </xdr:from>
    <xdr:to>
      <xdr:col>6</xdr:col>
      <xdr:colOff>584200</xdr:colOff>
      <xdr:row>24</xdr:row>
      <xdr:rowOff>139700</xdr:rowOff>
    </xdr:to>
    <xdr:graphicFrame macro="">
      <xdr:nvGraphicFramePr>
        <xdr:cNvPr id="2055" name="Chart 2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266700</xdr:colOff>
      <xdr:row>10</xdr:row>
      <xdr:rowOff>0</xdr:rowOff>
    </xdr:from>
    <xdr:to>
      <xdr:col>14</xdr:col>
      <xdr:colOff>571500</xdr:colOff>
      <xdr:row>24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C18" sqref="C18"/>
    </sheetView>
  </sheetViews>
  <sheetFormatPr defaultColWidth="8.77734375" defaultRowHeight="14.4" x14ac:dyDescent="0.3"/>
  <cols>
    <col min="1" max="1" width="15.6640625" customWidth="1"/>
    <col min="2" max="2" width="10.33203125" customWidth="1"/>
  </cols>
  <sheetData>
    <row r="1" spans="1:7" x14ac:dyDescent="0.3">
      <c r="B1" t="s">
        <v>158</v>
      </c>
      <c r="C1" t="s">
        <v>26</v>
      </c>
    </row>
    <row r="2" spans="1:7" x14ac:dyDescent="0.3">
      <c r="A2" t="s">
        <v>0</v>
      </c>
      <c r="B2" s="22">
        <v>5.1999999999999998E-2</v>
      </c>
      <c r="C2" s="22">
        <v>3.7999999999999999E-2</v>
      </c>
      <c r="E2" s="11" t="s">
        <v>27</v>
      </c>
    </row>
    <row r="3" spans="1:7" x14ac:dyDescent="0.3">
      <c r="A3" t="s">
        <v>1</v>
      </c>
      <c r="B3" s="22">
        <v>5.1999999999999998E-2</v>
      </c>
      <c r="C3" s="22">
        <v>3.6999999999999998E-2</v>
      </c>
      <c r="E3" s="11" t="s">
        <v>7</v>
      </c>
    </row>
    <row r="4" spans="1:7" x14ac:dyDescent="0.3">
      <c r="A4" t="s">
        <v>2</v>
      </c>
      <c r="B4" s="22">
        <v>5.0999999999999997E-2</v>
      </c>
      <c r="C4" s="22">
        <v>3.7999999999999999E-2</v>
      </c>
    </row>
    <row r="5" spans="1:7" x14ac:dyDescent="0.3">
      <c r="A5" t="s">
        <v>3</v>
      </c>
      <c r="B5" s="22">
        <v>5.2999999999999999E-2</v>
      </c>
      <c r="C5" s="22">
        <v>3.6999999999999998E-2</v>
      </c>
    </row>
    <row r="6" spans="1:7" x14ac:dyDescent="0.3">
      <c r="A6" t="s">
        <v>4</v>
      </c>
      <c r="B6" s="23">
        <f>AVERAGE(B2:B5)</f>
        <v>5.1999999999999998E-2</v>
      </c>
      <c r="C6" s="23">
        <f>AVERAGE(C2:C5)</f>
        <v>3.7499999999999999E-2</v>
      </c>
    </row>
    <row r="7" spans="1:7" x14ac:dyDescent="0.3">
      <c r="A7" t="s">
        <v>5</v>
      </c>
      <c r="B7" s="24">
        <f>$B$6-$C$6</f>
        <v>1.4499999999999999E-2</v>
      </c>
      <c r="E7" s="7" t="s">
        <v>8</v>
      </c>
    </row>
    <row r="8" spans="1:7" x14ac:dyDescent="0.3">
      <c r="A8" t="s">
        <v>6</v>
      </c>
      <c r="B8" s="32">
        <v>6.3E-2</v>
      </c>
      <c r="E8" s="18" t="s">
        <v>127</v>
      </c>
    </row>
    <row r="9" spans="1:7" x14ac:dyDescent="0.3">
      <c r="A9" t="s">
        <v>19</v>
      </c>
      <c r="B9" s="24">
        <f>$B$8/$B$7</f>
        <v>4.3448275862068968</v>
      </c>
      <c r="E9" s="7" t="s">
        <v>9</v>
      </c>
    </row>
    <row r="13" spans="1:7" x14ac:dyDescent="0.3">
      <c r="A13" s="4"/>
      <c r="B13" s="4"/>
      <c r="C13" s="4"/>
      <c r="D13" s="4"/>
      <c r="E13" s="4"/>
      <c r="F13" s="4"/>
      <c r="G13" s="4"/>
    </row>
    <row r="14" spans="1:7" x14ac:dyDescent="0.3">
      <c r="A14" s="4"/>
      <c r="B14" s="5"/>
      <c r="C14" s="5"/>
      <c r="D14" s="5"/>
      <c r="E14" s="5"/>
      <c r="F14" s="4"/>
      <c r="G14" s="4"/>
    </row>
    <row r="15" spans="1:7" x14ac:dyDescent="0.3">
      <c r="A15" s="4"/>
      <c r="B15" s="4"/>
      <c r="C15" s="4"/>
      <c r="D15" s="4"/>
      <c r="E15" s="4"/>
      <c r="F15" s="4"/>
      <c r="G15" s="4"/>
    </row>
    <row r="16" spans="1:7" x14ac:dyDescent="0.3">
      <c r="A16" s="4"/>
      <c r="B16" s="4"/>
      <c r="C16" s="4"/>
      <c r="D16" s="4"/>
      <c r="E16" s="4"/>
      <c r="F16" s="4"/>
      <c r="G16" s="4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4"/>
  <sheetViews>
    <sheetView topLeftCell="A7" workbookViewId="0">
      <selection activeCell="C31" sqref="C31"/>
    </sheetView>
  </sheetViews>
  <sheetFormatPr defaultColWidth="8.77734375" defaultRowHeight="14.4" x14ac:dyDescent="0.3"/>
  <cols>
    <col min="1" max="1" width="17.44140625" customWidth="1"/>
    <col min="2" max="13" width="10.77734375" customWidth="1"/>
  </cols>
  <sheetData>
    <row r="1" spans="1:17" x14ac:dyDescent="0.3">
      <c r="A1" t="s">
        <v>124</v>
      </c>
      <c r="B1" s="21">
        <f>T30/2</f>
        <v>235294117.64705887</v>
      </c>
      <c r="C1" s="21">
        <f>B1/2</f>
        <v>117647058.82352944</v>
      </c>
      <c r="D1" s="21">
        <f>C1/2</f>
        <v>58823529.411764719</v>
      </c>
      <c r="E1" s="21">
        <f>D1/2</f>
        <v>29411764.705882359</v>
      </c>
      <c r="F1" s="21">
        <f t="shared" ref="F1:L1" si="0">E1/2</f>
        <v>14705882.35294118</v>
      </c>
      <c r="G1" s="21">
        <f t="shared" si="0"/>
        <v>7352941.1764705898</v>
      </c>
      <c r="H1" s="21">
        <f t="shared" si="0"/>
        <v>3676470.5882352949</v>
      </c>
      <c r="I1" s="21">
        <f t="shared" si="0"/>
        <v>1838235.2941176475</v>
      </c>
      <c r="J1" s="21">
        <f t="shared" si="0"/>
        <v>919117.64705882373</v>
      </c>
      <c r="K1" s="21">
        <f t="shared" si="0"/>
        <v>459558.82352941186</v>
      </c>
      <c r="L1" s="21">
        <f t="shared" si="0"/>
        <v>229779.41176470593</v>
      </c>
      <c r="M1" s="2">
        <v>0</v>
      </c>
    </row>
    <row r="2" spans="1:17" x14ac:dyDescent="0.3">
      <c r="A2" t="s">
        <v>0</v>
      </c>
      <c r="B2" s="22">
        <v>0.67</v>
      </c>
      <c r="C2" s="22">
        <v>0.39500000000000002</v>
      </c>
      <c r="D2" s="22">
        <v>0.19800000000000001</v>
      </c>
      <c r="E2" s="22">
        <v>0.121</v>
      </c>
      <c r="F2" s="22">
        <v>0.08</v>
      </c>
      <c r="G2" s="22">
        <v>6.3E-2</v>
      </c>
      <c r="H2" s="22">
        <v>0.05</v>
      </c>
      <c r="I2" s="22">
        <v>4.3999999999999997E-2</v>
      </c>
      <c r="J2" s="22">
        <v>4.2000000000000003E-2</v>
      </c>
      <c r="K2" s="22">
        <v>0.04</v>
      </c>
      <c r="L2" s="22">
        <v>0.04</v>
      </c>
      <c r="M2" s="22">
        <v>3.9E-2</v>
      </c>
      <c r="O2" s="11" t="s">
        <v>125</v>
      </c>
    </row>
    <row r="3" spans="1:17" x14ac:dyDescent="0.3">
      <c r="A3" t="s">
        <v>1</v>
      </c>
      <c r="B3" s="22">
        <v>0.75600000000000001</v>
      </c>
      <c r="C3" s="22">
        <v>0.40899999999999997</v>
      </c>
      <c r="D3" s="22">
        <v>0.221</v>
      </c>
      <c r="E3" s="22">
        <v>0.121</v>
      </c>
      <c r="F3" s="22">
        <v>8.2000000000000003E-2</v>
      </c>
      <c r="G3" s="22">
        <v>6.2E-2</v>
      </c>
      <c r="H3" s="22">
        <v>5.0999999999999997E-2</v>
      </c>
      <c r="I3" s="22">
        <v>4.4999999999999998E-2</v>
      </c>
      <c r="J3" s="22">
        <v>4.2000000000000003E-2</v>
      </c>
      <c r="K3" s="22">
        <v>0.04</v>
      </c>
      <c r="L3" s="22">
        <v>4.1000000000000002E-2</v>
      </c>
      <c r="M3" s="22">
        <v>3.7999999999999999E-2</v>
      </c>
      <c r="O3" s="11" t="s">
        <v>7</v>
      </c>
    </row>
    <row r="4" spans="1:17" x14ac:dyDescent="0.3">
      <c r="A4" t="s">
        <v>2</v>
      </c>
      <c r="B4" s="22">
        <v>0.73399999999999999</v>
      </c>
      <c r="C4" s="22">
        <v>0.39700000000000002</v>
      </c>
      <c r="D4" s="22">
        <v>0.23599999999999999</v>
      </c>
      <c r="E4" s="22">
        <v>0.128</v>
      </c>
      <c r="F4" s="22">
        <v>9.0999999999999998E-2</v>
      </c>
      <c r="G4" s="22">
        <v>6.2E-2</v>
      </c>
      <c r="H4" s="22">
        <v>5.1999999999999998E-2</v>
      </c>
      <c r="I4" s="22">
        <v>4.4999999999999998E-2</v>
      </c>
      <c r="J4" s="22">
        <v>4.2000000000000003E-2</v>
      </c>
      <c r="K4" s="22">
        <v>4.1000000000000002E-2</v>
      </c>
      <c r="L4" s="22">
        <v>3.9E-2</v>
      </c>
      <c r="M4" s="22">
        <v>3.9E-2</v>
      </c>
    </row>
    <row r="5" spans="1:17" x14ac:dyDescent="0.3">
      <c r="A5" t="s">
        <v>3</v>
      </c>
      <c r="B5" s="22">
        <v>0.68</v>
      </c>
      <c r="C5" s="22">
        <v>0.38200000000000001</v>
      </c>
      <c r="D5" s="22">
        <v>0.22900000000000001</v>
      </c>
      <c r="E5" s="22">
        <v>0.13100000000000001</v>
      </c>
      <c r="F5" s="22">
        <v>8.6999999999999994E-2</v>
      </c>
      <c r="G5" s="22">
        <v>6.2E-2</v>
      </c>
      <c r="H5" s="22">
        <v>0.05</v>
      </c>
      <c r="I5" s="22">
        <v>4.9000000000000002E-2</v>
      </c>
      <c r="J5" s="22">
        <v>4.1000000000000002E-2</v>
      </c>
      <c r="K5" s="22">
        <v>0.04</v>
      </c>
      <c r="L5" s="22">
        <v>3.7999999999999999E-2</v>
      </c>
      <c r="M5" s="22">
        <v>3.6999999999999998E-2</v>
      </c>
      <c r="O5" s="7"/>
    </row>
    <row r="6" spans="1:17" x14ac:dyDescent="0.3">
      <c r="A6" t="s">
        <v>4</v>
      </c>
      <c r="B6" s="23">
        <f>AVERAGE(B2:B5)</f>
        <v>0.71000000000000008</v>
      </c>
      <c r="C6" s="23">
        <f t="shared" ref="C6:M6" si="1">AVERAGE(C2:C5)</f>
        <v>0.39575000000000005</v>
      </c>
      <c r="D6" s="23">
        <f t="shared" si="1"/>
        <v>0.221</v>
      </c>
      <c r="E6" s="23">
        <f t="shared" si="1"/>
        <v>0.12525</v>
      </c>
      <c r="F6" s="23">
        <f t="shared" si="1"/>
        <v>8.4999999999999992E-2</v>
      </c>
      <c r="G6" s="23">
        <f t="shared" si="1"/>
        <v>6.225E-2</v>
      </c>
      <c r="H6" s="23">
        <f t="shared" si="1"/>
        <v>5.0750000000000003E-2</v>
      </c>
      <c r="I6" s="23">
        <f t="shared" si="1"/>
        <v>4.5749999999999999E-2</v>
      </c>
      <c r="J6" s="23">
        <f t="shared" si="1"/>
        <v>4.1750000000000002E-2</v>
      </c>
      <c r="K6" s="23">
        <f t="shared" si="1"/>
        <v>4.0250000000000001E-2</v>
      </c>
      <c r="L6" s="23">
        <f t="shared" si="1"/>
        <v>3.95E-2</v>
      </c>
      <c r="M6" s="23">
        <f t="shared" si="1"/>
        <v>3.8249999999999999E-2</v>
      </c>
    </row>
    <row r="7" spans="1:17" x14ac:dyDescent="0.3">
      <c r="A7" t="s">
        <v>11</v>
      </c>
      <c r="B7" s="23">
        <f>STDEV(B2:B5)</f>
        <v>4.1601282031527159E-2</v>
      </c>
      <c r="C7" s="23">
        <f t="shared" ref="C7:M7" si="2">STDEV(C2:C5)</f>
        <v>1.1056672193747978E-2</v>
      </c>
      <c r="D7" s="23">
        <f t="shared" si="2"/>
        <v>1.651262143533444E-2</v>
      </c>
      <c r="E7" s="23">
        <f t="shared" si="2"/>
        <v>5.0579969684978439E-3</v>
      </c>
      <c r="F7" s="23">
        <f t="shared" si="2"/>
        <v>4.966554808583777E-3</v>
      </c>
      <c r="G7" s="23">
        <f t="shared" si="2"/>
        <v>5.0000000000000044E-4</v>
      </c>
      <c r="H7" s="23">
        <f t="shared" si="2"/>
        <v>9.5742710775633527E-4</v>
      </c>
      <c r="I7" s="23">
        <f t="shared" si="2"/>
        <v>2.2173557826083473E-3</v>
      </c>
      <c r="J7" s="23">
        <f t="shared" si="2"/>
        <v>5.0000000000000044E-4</v>
      </c>
      <c r="K7" s="23">
        <f t="shared" si="2"/>
        <v>5.0000000000000044E-4</v>
      </c>
      <c r="L7" s="23">
        <f t="shared" si="2"/>
        <v>1.2909944487358067E-3</v>
      </c>
      <c r="M7" s="23">
        <f t="shared" si="2"/>
        <v>9.5742710775633896E-4</v>
      </c>
    </row>
    <row r="8" spans="1:17" x14ac:dyDescent="0.3">
      <c r="A8" t="s">
        <v>150</v>
      </c>
      <c r="B8" s="23">
        <f>B6-$M6</f>
        <v>0.67175000000000007</v>
      </c>
      <c r="C8" s="23">
        <f t="shared" ref="C8:L8" si="3">C6-$M6</f>
        <v>0.35750000000000004</v>
      </c>
      <c r="D8" s="23">
        <f t="shared" si="3"/>
        <v>0.18275</v>
      </c>
      <c r="E8" s="23">
        <f t="shared" si="3"/>
        <v>8.6999999999999994E-2</v>
      </c>
      <c r="F8" s="23">
        <f t="shared" si="3"/>
        <v>4.6749999999999993E-2</v>
      </c>
      <c r="G8" s="23">
        <f t="shared" si="3"/>
        <v>2.4E-2</v>
      </c>
      <c r="H8" s="23">
        <f t="shared" si="3"/>
        <v>1.2500000000000004E-2</v>
      </c>
      <c r="I8" s="23">
        <f t="shared" si="3"/>
        <v>7.4999999999999997E-3</v>
      </c>
      <c r="J8" s="23">
        <f t="shared" si="3"/>
        <v>3.5000000000000031E-3</v>
      </c>
      <c r="K8" s="23">
        <f t="shared" si="3"/>
        <v>2.0000000000000018E-3</v>
      </c>
      <c r="L8" s="23">
        <f t="shared" si="3"/>
        <v>1.2500000000000011E-3</v>
      </c>
      <c r="M8" s="25"/>
    </row>
    <row r="12" spans="1:17" x14ac:dyDescent="0.3">
      <c r="Q12" s="7" t="s">
        <v>13</v>
      </c>
    </row>
    <row r="13" spans="1:17" x14ac:dyDescent="0.3">
      <c r="Q13" s="7" t="s">
        <v>14</v>
      </c>
    </row>
    <row r="14" spans="1:17" x14ac:dyDescent="0.3">
      <c r="Q14" s="7" t="s">
        <v>15</v>
      </c>
    </row>
    <row r="15" spans="1:17" x14ac:dyDescent="0.3">
      <c r="Q15" s="7" t="s">
        <v>16</v>
      </c>
    </row>
    <row r="16" spans="1:17" x14ac:dyDescent="0.3">
      <c r="Q16" s="7" t="s">
        <v>17</v>
      </c>
    </row>
    <row r="21" spans="1:20" x14ac:dyDescent="0.3">
      <c r="R21" s="17" t="s">
        <v>143</v>
      </c>
    </row>
    <row r="22" spans="1:20" x14ac:dyDescent="0.3">
      <c r="R22" t="s">
        <v>142</v>
      </c>
      <c r="T22" s="6">
        <v>1200000000000</v>
      </c>
    </row>
    <row r="23" spans="1:20" x14ac:dyDescent="0.3">
      <c r="R23" t="s">
        <v>144</v>
      </c>
      <c r="T23">
        <f>1.8</f>
        <v>1.8</v>
      </c>
    </row>
    <row r="24" spans="1:20" x14ac:dyDescent="0.3">
      <c r="R24" t="s">
        <v>145</v>
      </c>
      <c r="T24" s="6">
        <f>0.55*T23*T22</f>
        <v>1188000000000.0002</v>
      </c>
    </row>
    <row r="25" spans="1:20" x14ac:dyDescent="0.3">
      <c r="R25" t="s">
        <v>147</v>
      </c>
      <c r="T25">
        <v>2.5499999999999998</v>
      </c>
    </row>
    <row r="26" spans="1:20" x14ac:dyDescent="0.3">
      <c r="R26" t="s">
        <v>146</v>
      </c>
      <c r="T26">
        <v>100</v>
      </c>
    </row>
    <row r="27" spans="1:20" x14ac:dyDescent="0.3">
      <c r="A27" t="s">
        <v>126</v>
      </c>
      <c r="R27" t="s">
        <v>148</v>
      </c>
      <c r="T27">
        <f>T26*T25</f>
        <v>254.99999999999997</v>
      </c>
    </row>
    <row r="28" spans="1:20" x14ac:dyDescent="0.3">
      <c r="A28" s="8" t="s">
        <v>124</v>
      </c>
      <c r="B28" s="21">
        <f>B1</f>
        <v>235294117.64705887</v>
      </c>
      <c r="C28" s="21">
        <f t="shared" ref="C28:L28" si="4">C1</f>
        <v>117647058.82352944</v>
      </c>
      <c r="D28" s="21">
        <f t="shared" si="4"/>
        <v>58823529.411764719</v>
      </c>
      <c r="E28" s="21">
        <f t="shared" si="4"/>
        <v>29411764.705882359</v>
      </c>
      <c r="F28" s="21">
        <f t="shared" si="4"/>
        <v>14705882.35294118</v>
      </c>
      <c r="G28" s="21">
        <f t="shared" si="4"/>
        <v>7352941.1764705898</v>
      </c>
      <c r="H28" s="21">
        <f t="shared" si="4"/>
        <v>3676470.5882352949</v>
      </c>
      <c r="I28" s="21">
        <f t="shared" si="4"/>
        <v>1838235.2941176475</v>
      </c>
      <c r="J28" s="21">
        <f t="shared" si="4"/>
        <v>919117.64705882373</v>
      </c>
      <c r="K28" s="21">
        <f t="shared" si="4"/>
        <v>459558.82352941186</v>
      </c>
      <c r="L28" s="21">
        <f t="shared" si="4"/>
        <v>229779.41176470593</v>
      </c>
      <c r="R28" t="s">
        <v>149</v>
      </c>
      <c r="T28" s="6">
        <f>T22/T27</f>
        <v>4705882352.9411774</v>
      </c>
    </row>
    <row r="29" spans="1:20" x14ac:dyDescent="0.3">
      <c r="A29" t="s">
        <v>128</v>
      </c>
      <c r="B29" s="15">
        <f>IF(ISNUMBER(B8),B1/B8,"---")</f>
        <v>350270364.93793648</v>
      </c>
      <c r="C29" s="15">
        <f t="shared" ref="C29:L29" si="5">IF(ISNUMBER(C8),C1/C8,"---")</f>
        <v>329082682.02385855</v>
      </c>
      <c r="D29" s="15">
        <f t="shared" si="5"/>
        <v>321879777.90295333</v>
      </c>
      <c r="E29" s="15">
        <f t="shared" si="5"/>
        <v>338066260.98715359</v>
      </c>
      <c r="F29" s="15">
        <f t="shared" si="5"/>
        <v>314564328.405159</v>
      </c>
      <c r="G29" s="15">
        <f t="shared" si="5"/>
        <v>306372549.0196079</v>
      </c>
      <c r="H29" s="15">
        <f t="shared" si="5"/>
        <v>294117647.05882347</v>
      </c>
      <c r="I29" s="15">
        <f t="shared" si="5"/>
        <v>245098039.21568635</v>
      </c>
      <c r="J29" s="15">
        <f t="shared" si="5"/>
        <v>262605042.01680654</v>
      </c>
      <c r="K29" s="15">
        <f t="shared" si="5"/>
        <v>229779411.76470572</v>
      </c>
      <c r="L29" s="15">
        <f t="shared" si="5"/>
        <v>183823529.41176459</v>
      </c>
      <c r="R29" t="s">
        <v>159</v>
      </c>
      <c r="T29">
        <f>0.1</f>
        <v>0.1</v>
      </c>
    </row>
    <row r="30" spans="1:20" x14ac:dyDescent="0.3">
      <c r="A30" t="s">
        <v>18</v>
      </c>
      <c r="B30" s="6"/>
      <c r="C30" s="15">
        <f>AVERAGE(C29:G29)</f>
        <v>321993119.66774642</v>
      </c>
      <c r="D30" s="6"/>
      <c r="E30" s="6"/>
      <c r="F30" s="6"/>
      <c r="G30" s="6"/>
      <c r="H30" s="6"/>
      <c r="I30" s="6"/>
      <c r="J30" s="6"/>
      <c r="K30" s="6"/>
      <c r="L30" s="6"/>
      <c r="R30" t="s">
        <v>160</v>
      </c>
      <c r="T30" s="6">
        <f>T28*T29</f>
        <v>470588235.29411775</v>
      </c>
    </row>
    <row r="31" spans="1:20" x14ac:dyDescent="0.3">
      <c r="B31" s="6"/>
      <c r="C31" s="14" t="s">
        <v>22</v>
      </c>
      <c r="D31" s="6"/>
      <c r="E31" s="6"/>
      <c r="F31" s="6"/>
      <c r="G31" s="6"/>
      <c r="H31" s="6"/>
    </row>
    <row r="32" spans="1:20" x14ac:dyDescent="0.3">
      <c r="B32" s="6"/>
      <c r="C32" s="14" t="s">
        <v>23</v>
      </c>
      <c r="D32" s="6"/>
      <c r="E32" s="6"/>
      <c r="F32" s="6"/>
      <c r="G32" s="6"/>
      <c r="H32" s="6"/>
    </row>
    <row r="33" spans="2:8" x14ac:dyDescent="0.3">
      <c r="B33" s="6"/>
      <c r="C33" s="6"/>
      <c r="D33" s="6"/>
      <c r="E33" s="6"/>
      <c r="F33" s="6"/>
      <c r="G33" s="6"/>
      <c r="H33" s="6"/>
    </row>
    <row r="34" spans="2:8" x14ac:dyDescent="0.3">
      <c r="B34" s="6"/>
      <c r="D34" s="6"/>
      <c r="E34" s="6"/>
      <c r="F34" s="6"/>
      <c r="G34" s="6"/>
      <c r="H34" s="6"/>
    </row>
  </sheetData>
  <pageMargins left="0.7" right="0.7" top="0.75" bottom="0.75" header="0.3" footer="0.3"/>
  <pageSetup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5"/>
  <sheetViews>
    <sheetView topLeftCell="A16" workbookViewId="0">
      <selection activeCell="C31" sqref="C31"/>
    </sheetView>
  </sheetViews>
  <sheetFormatPr defaultColWidth="8.77734375" defaultRowHeight="14.4" x14ac:dyDescent="0.3"/>
  <cols>
    <col min="1" max="1" width="17.44140625" customWidth="1"/>
    <col min="2" max="13" width="10.77734375" customWidth="1"/>
  </cols>
  <sheetData>
    <row r="1" spans="1:17" x14ac:dyDescent="0.3">
      <c r="A1" t="s">
        <v>151</v>
      </c>
      <c r="B1" s="1">
        <v>10</v>
      </c>
      <c r="C1" s="2">
        <f>B1/2</f>
        <v>5</v>
      </c>
      <c r="D1" s="2">
        <f>C1/2</f>
        <v>2.5</v>
      </c>
      <c r="E1" s="2">
        <f>D1/2</f>
        <v>1.25</v>
      </c>
      <c r="F1" s="2">
        <f t="shared" ref="F1:L1" si="0">E1/2</f>
        <v>0.625</v>
      </c>
      <c r="G1" s="27">
        <f t="shared" si="0"/>
        <v>0.3125</v>
      </c>
      <c r="H1" s="27">
        <f t="shared" si="0"/>
        <v>0.15625</v>
      </c>
      <c r="I1" s="27">
        <f t="shared" si="0"/>
        <v>7.8125E-2</v>
      </c>
      <c r="J1" s="27">
        <f t="shared" si="0"/>
        <v>3.90625E-2</v>
      </c>
      <c r="K1" s="28">
        <f t="shared" si="0"/>
        <v>1.953125E-2</v>
      </c>
      <c r="L1" s="28">
        <f t="shared" si="0"/>
        <v>9.765625E-3</v>
      </c>
      <c r="M1" s="2">
        <v>0</v>
      </c>
    </row>
    <row r="2" spans="1:17" x14ac:dyDescent="0.3">
      <c r="A2" t="s">
        <v>0</v>
      </c>
      <c r="B2" s="29">
        <v>522364</v>
      </c>
      <c r="C2" s="29">
        <v>518746</v>
      </c>
      <c r="D2" s="29">
        <v>518720</v>
      </c>
      <c r="E2" s="29">
        <v>509579</v>
      </c>
      <c r="F2" s="29">
        <v>343428</v>
      </c>
      <c r="G2" s="29">
        <v>226520</v>
      </c>
      <c r="H2" s="29">
        <v>133849</v>
      </c>
      <c r="I2" s="29">
        <v>75659</v>
      </c>
      <c r="J2" s="29">
        <v>38355</v>
      </c>
      <c r="K2" s="29">
        <v>20531</v>
      </c>
      <c r="L2" s="29">
        <v>10275</v>
      </c>
      <c r="M2" s="29">
        <v>106</v>
      </c>
      <c r="O2" s="11" t="s">
        <v>10</v>
      </c>
    </row>
    <row r="3" spans="1:17" x14ac:dyDescent="0.3">
      <c r="A3" t="s">
        <v>1</v>
      </c>
      <c r="B3" s="29">
        <v>525886</v>
      </c>
      <c r="C3" s="29">
        <v>527313</v>
      </c>
      <c r="D3" s="29">
        <v>526394</v>
      </c>
      <c r="E3" s="29">
        <v>494743</v>
      </c>
      <c r="F3" s="29">
        <v>334739</v>
      </c>
      <c r="G3" s="29">
        <v>223834</v>
      </c>
      <c r="H3" s="29">
        <v>135027</v>
      </c>
      <c r="I3" s="29">
        <v>74034</v>
      </c>
      <c r="J3" s="29">
        <v>38070</v>
      </c>
      <c r="K3" s="29">
        <v>20673</v>
      </c>
      <c r="L3" s="29">
        <v>10431</v>
      </c>
      <c r="M3" s="29">
        <v>39</v>
      </c>
      <c r="O3" s="11" t="s">
        <v>7</v>
      </c>
    </row>
    <row r="4" spans="1:17" x14ac:dyDescent="0.3">
      <c r="A4" t="s">
        <v>2</v>
      </c>
      <c r="B4" s="29">
        <v>528237</v>
      </c>
      <c r="C4" s="29">
        <v>527782</v>
      </c>
      <c r="D4" s="29">
        <v>527181</v>
      </c>
      <c r="E4" s="29">
        <v>514507</v>
      </c>
      <c r="F4" s="29">
        <v>345910</v>
      </c>
      <c r="G4" s="29">
        <v>224872</v>
      </c>
      <c r="H4" s="29">
        <v>133965</v>
      </c>
      <c r="I4" s="29">
        <v>74680</v>
      </c>
      <c r="J4" s="29">
        <v>37684</v>
      </c>
      <c r="K4" s="29">
        <v>20367</v>
      </c>
      <c r="L4" s="29">
        <v>9869</v>
      </c>
      <c r="M4" s="29">
        <v>66</v>
      </c>
    </row>
    <row r="5" spans="1:17" x14ac:dyDescent="0.3">
      <c r="A5" t="s">
        <v>3</v>
      </c>
      <c r="B5" s="29">
        <v>532754</v>
      </c>
      <c r="C5" s="29">
        <v>532154</v>
      </c>
      <c r="D5" s="29">
        <v>533048</v>
      </c>
      <c r="E5" s="29">
        <v>514372</v>
      </c>
      <c r="F5" s="29">
        <v>343265</v>
      </c>
      <c r="G5" s="29">
        <v>230114</v>
      </c>
      <c r="H5" s="29">
        <v>141743</v>
      </c>
      <c r="I5" s="29">
        <v>78539</v>
      </c>
      <c r="J5" s="29">
        <v>39765</v>
      </c>
      <c r="K5" s="29">
        <v>22416</v>
      </c>
      <c r="L5" s="29">
        <v>11375</v>
      </c>
      <c r="M5" s="29">
        <v>102</v>
      </c>
      <c r="O5" s="7" t="s">
        <v>12</v>
      </c>
    </row>
    <row r="6" spans="1:17" x14ac:dyDescent="0.3">
      <c r="A6" t="s">
        <v>4</v>
      </c>
      <c r="B6" s="30">
        <f>AVERAGE(B2:B5)</f>
        <v>527310.25</v>
      </c>
      <c r="C6" s="30">
        <f t="shared" ref="C6:M6" si="1">AVERAGE(C2:C5)</f>
        <v>526498.75</v>
      </c>
      <c r="D6" s="30">
        <f t="shared" si="1"/>
        <v>526335.75</v>
      </c>
      <c r="E6" s="30">
        <f t="shared" si="1"/>
        <v>508300.25</v>
      </c>
      <c r="F6" s="30">
        <f t="shared" si="1"/>
        <v>341835.5</v>
      </c>
      <c r="G6" s="30">
        <f t="shared" si="1"/>
        <v>226335</v>
      </c>
      <c r="H6" s="30">
        <f t="shared" si="1"/>
        <v>136146</v>
      </c>
      <c r="I6" s="30">
        <f t="shared" si="1"/>
        <v>75728</v>
      </c>
      <c r="J6" s="30">
        <f t="shared" si="1"/>
        <v>38468.5</v>
      </c>
      <c r="K6" s="30">
        <f t="shared" si="1"/>
        <v>20996.75</v>
      </c>
      <c r="L6" s="30">
        <f t="shared" si="1"/>
        <v>10487.5</v>
      </c>
      <c r="M6" s="30">
        <f t="shared" si="1"/>
        <v>78.25</v>
      </c>
    </row>
    <row r="7" spans="1:17" x14ac:dyDescent="0.3">
      <c r="A7" t="s">
        <v>11</v>
      </c>
      <c r="B7" s="30">
        <f>STDEV(B2:B5)</f>
        <v>4358.4078419380012</v>
      </c>
      <c r="C7" s="30">
        <f t="shared" ref="C7:M7" si="2">STDEV(C2:C5)</f>
        <v>5609.4182333524277</v>
      </c>
      <c r="D7" s="30">
        <f t="shared" si="2"/>
        <v>5881.3770708907959</v>
      </c>
      <c r="E7" s="30">
        <f t="shared" si="2"/>
        <v>9324.2358534091145</v>
      </c>
      <c r="F7" s="30">
        <f t="shared" si="2"/>
        <v>4883.3522980291591</v>
      </c>
      <c r="G7" s="30">
        <f t="shared" si="2"/>
        <v>2751.3897094619897</v>
      </c>
      <c r="H7" s="30">
        <f t="shared" si="2"/>
        <v>3768.7991013937935</v>
      </c>
      <c r="I7" s="30">
        <f t="shared" si="2"/>
        <v>1989.5076442845518</v>
      </c>
      <c r="J7" s="30">
        <f t="shared" si="2"/>
        <v>907.01653788671354</v>
      </c>
      <c r="K7" s="30">
        <f t="shared" si="2"/>
        <v>954.39208399902395</v>
      </c>
      <c r="L7" s="30">
        <f t="shared" si="2"/>
        <v>637.32435488794351</v>
      </c>
      <c r="M7" s="30">
        <f t="shared" si="2"/>
        <v>31.752952618614856</v>
      </c>
    </row>
    <row r="8" spans="1:17" x14ac:dyDescent="0.3">
      <c r="A8" t="s">
        <v>150</v>
      </c>
      <c r="B8" s="30">
        <f>B6-$M6</f>
        <v>527232</v>
      </c>
      <c r="C8" s="30">
        <f t="shared" ref="C8:L8" si="3">C6-$M6</f>
        <v>526420.5</v>
      </c>
      <c r="D8" s="30">
        <f t="shared" si="3"/>
        <v>526257.5</v>
      </c>
      <c r="E8" s="30">
        <f t="shared" si="3"/>
        <v>508222</v>
      </c>
      <c r="F8" s="30">
        <f t="shared" si="3"/>
        <v>341757.25</v>
      </c>
      <c r="G8" s="30">
        <f t="shared" si="3"/>
        <v>226256.75</v>
      </c>
      <c r="H8" s="30">
        <f t="shared" si="3"/>
        <v>136067.75</v>
      </c>
      <c r="I8" s="30">
        <f t="shared" si="3"/>
        <v>75649.75</v>
      </c>
      <c r="J8" s="30">
        <f t="shared" si="3"/>
        <v>38390.25</v>
      </c>
      <c r="K8" s="30">
        <f t="shared" si="3"/>
        <v>20918.5</v>
      </c>
      <c r="L8" s="30">
        <f t="shared" si="3"/>
        <v>10409.25</v>
      </c>
      <c r="M8" s="31"/>
    </row>
    <row r="12" spans="1:17" x14ac:dyDescent="0.3">
      <c r="Q12" s="7" t="s">
        <v>13</v>
      </c>
    </row>
    <row r="13" spans="1:17" x14ac:dyDescent="0.3">
      <c r="Q13" s="7" t="s">
        <v>14</v>
      </c>
    </row>
    <row r="14" spans="1:17" x14ac:dyDescent="0.3">
      <c r="Q14" s="7" t="s">
        <v>15</v>
      </c>
    </row>
    <row r="15" spans="1:17" x14ac:dyDescent="0.3">
      <c r="Q15" s="7" t="s">
        <v>16</v>
      </c>
    </row>
    <row r="16" spans="1:17" x14ac:dyDescent="0.3">
      <c r="Q16" s="7" t="s">
        <v>17</v>
      </c>
    </row>
    <row r="21" spans="1:20" x14ac:dyDescent="0.3">
      <c r="R21" s="17" t="s">
        <v>156</v>
      </c>
    </row>
    <row r="22" spans="1:20" x14ac:dyDescent="0.3">
      <c r="R22" t="s">
        <v>152</v>
      </c>
      <c r="T22" s="6">
        <f>B1*0.000001</f>
        <v>9.9999999999999991E-6</v>
      </c>
    </row>
    <row r="23" spans="1:20" x14ac:dyDescent="0.3">
      <c r="R23" t="s">
        <v>153</v>
      </c>
      <c r="T23" s="6">
        <v>6.0221409000000001E+23</v>
      </c>
    </row>
    <row r="24" spans="1:20" x14ac:dyDescent="0.3">
      <c r="R24" t="s">
        <v>154</v>
      </c>
      <c r="T24" s="6">
        <f>0.0001</f>
        <v>1E-4</v>
      </c>
    </row>
    <row r="25" spans="1:20" x14ac:dyDescent="0.3">
      <c r="R25" t="s">
        <v>155</v>
      </c>
      <c r="T25" s="6">
        <f>T22*T23*T24</f>
        <v>602214090000000</v>
      </c>
    </row>
    <row r="26" spans="1:20" x14ac:dyDescent="0.3">
      <c r="R26" t="s">
        <v>157</v>
      </c>
      <c r="T26" s="6">
        <f>T25/(T24*1000000)</f>
        <v>6022140900000</v>
      </c>
    </row>
    <row r="27" spans="1:20" x14ac:dyDescent="0.3">
      <c r="A27" s="8" t="s">
        <v>134</v>
      </c>
      <c r="T27" s="6"/>
    </row>
    <row r="28" spans="1:20" x14ac:dyDescent="0.3">
      <c r="A28" t="s">
        <v>151</v>
      </c>
      <c r="B28" s="1">
        <f>B1</f>
        <v>10</v>
      </c>
      <c r="C28" s="1">
        <f t="shared" ref="C28:L28" si="4">C1</f>
        <v>5</v>
      </c>
      <c r="D28" s="1">
        <f t="shared" si="4"/>
        <v>2.5</v>
      </c>
      <c r="E28" s="1">
        <f t="shared" si="4"/>
        <v>1.25</v>
      </c>
      <c r="F28" s="1">
        <f t="shared" si="4"/>
        <v>0.625</v>
      </c>
      <c r="G28" s="1">
        <f t="shared" si="4"/>
        <v>0.3125</v>
      </c>
      <c r="H28" s="1">
        <f t="shared" si="4"/>
        <v>0.15625</v>
      </c>
      <c r="I28" s="1">
        <f t="shared" si="4"/>
        <v>7.8125E-2</v>
      </c>
      <c r="J28" s="1">
        <f t="shared" si="4"/>
        <v>3.90625E-2</v>
      </c>
      <c r="K28" s="1">
        <f t="shared" si="4"/>
        <v>1.953125E-2</v>
      </c>
      <c r="L28" s="1">
        <f t="shared" si="4"/>
        <v>9.765625E-3</v>
      </c>
    </row>
    <row r="29" spans="1:20" x14ac:dyDescent="0.3">
      <c r="A29" t="s">
        <v>161</v>
      </c>
      <c r="B29" s="15">
        <f>IF(ISNUMBER(B8),B1/B8,"---")</f>
        <v>1.896698227725176E-5</v>
      </c>
      <c r="C29" s="15">
        <f t="shared" ref="C29:L29" si="5">IF(ISNUMBER(C8),C1/C8,"---")</f>
        <v>9.4981103509456795E-6</v>
      </c>
      <c r="D29" s="15">
        <f t="shared" si="5"/>
        <v>4.7505261207678747E-6</v>
      </c>
      <c r="E29" s="15">
        <f t="shared" si="5"/>
        <v>2.4595550763249132E-6</v>
      </c>
      <c r="F29" s="15">
        <f t="shared" si="5"/>
        <v>1.8287834420484131E-6</v>
      </c>
      <c r="G29" s="15">
        <f t="shared" si="5"/>
        <v>1.3811742633092713E-6</v>
      </c>
      <c r="H29" s="15">
        <f t="shared" si="5"/>
        <v>1.1483250072114811E-6</v>
      </c>
      <c r="I29" s="15">
        <f t="shared" si="5"/>
        <v>1.0327198701912433E-6</v>
      </c>
      <c r="J29" s="15">
        <f t="shared" si="5"/>
        <v>1.0175109565579801E-6</v>
      </c>
      <c r="K29" s="15">
        <f t="shared" si="5"/>
        <v>9.3368310347300232E-7</v>
      </c>
      <c r="L29" s="15">
        <f t="shared" si="5"/>
        <v>9.3816797559862619E-7</v>
      </c>
    </row>
    <row r="30" spans="1:20" x14ac:dyDescent="0.3">
      <c r="A30" t="s">
        <v>135</v>
      </c>
      <c r="B30" s="6"/>
      <c r="C30" s="15">
        <f>AVERAGE(F29:J29)</f>
        <v>1.2817027078636775E-6</v>
      </c>
      <c r="D30" s="6"/>
      <c r="E30" s="6"/>
      <c r="F30" s="6"/>
      <c r="G30" s="6"/>
      <c r="H30" s="6"/>
      <c r="I30" s="6"/>
      <c r="J30" s="6"/>
      <c r="K30" s="6"/>
      <c r="L30" s="6"/>
    </row>
    <row r="31" spans="1:20" x14ac:dyDescent="0.3">
      <c r="A31" t="s">
        <v>141</v>
      </c>
      <c r="B31" s="26"/>
      <c r="C31" s="15">
        <f>C30 * T26</f>
        <v>7718594.2986666039</v>
      </c>
      <c r="D31" s="26"/>
      <c r="E31" s="26"/>
      <c r="F31" s="26"/>
      <c r="G31" s="26"/>
      <c r="H31" s="26"/>
      <c r="I31" s="26"/>
      <c r="J31" s="26"/>
      <c r="K31" s="26"/>
      <c r="L31" s="26"/>
    </row>
    <row r="32" spans="1:20" x14ac:dyDescent="0.3">
      <c r="B32" s="6"/>
      <c r="C32" s="14" t="s">
        <v>22</v>
      </c>
      <c r="D32" s="6"/>
      <c r="E32" s="6"/>
      <c r="F32" s="6"/>
      <c r="G32" s="6"/>
      <c r="H32" s="6"/>
    </row>
    <row r="33" spans="2:8" x14ac:dyDescent="0.3">
      <c r="B33" s="6"/>
      <c r="C33" s="14" t="s">
        <v>23</v>
      </c>
      <c r="D33" s="6"/>
      <c r="E33" s="6"/>
      <c r="F33" s="6"/>
      <c r="G33" s="6"/>
      <c r="H33" s="6"/>
    </row>
    <row r="34" spans="2:8" x14ac:dyDescent="0.3">
      <c r="B34" s="6"/>
      <c r="C34" s="6"/>
      <c r="D34" s="6"/>
      <c r="E34" s="6"/>
      <c r="F34" s="6"/>
      <c r="G34" s="6"/>
      <c r="H34" s="6"/>
    </row>
    <row r="35" spans="2:8" x14ac:dyDescent="0.3">
      <c r="B35" s="6"/>
      <c r="D35" s="6"/>
      <c r="E35" s="6"/>
      <c r="F35" s="6"/>
      <c r="G35" s="6"/>
      <c r="H35" s="6"/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5"/>
  <sheetViews>
    <sheetView workbookViewId="0">
      <selection activeCell="I24" sqref="I24"/>
    </sheetView>
  </sheetViews>
  <sheetFormatPr defaultColWidth="11.5546875" defaultRowHeight="14.4" x14ac:dyDescent="0.3"/>
  <cols>
    <col min="1" max="1" width="17.109375" customWidth="1"/>
    <col min="2" max="10" width="9.77734375" customWidth="1"/>
    <col min="11" max="11" width="6.109375" customWidth="1"/>
    <col min="12" max="12" width="17.109375" customWidth="1"/>
    <col min="13" max="21" width="9.77734375" customWidth="1"/>
  </cols>
  <sheetData>
    <row r="1" spans="1:21" ht="18" x14ac:dyDescent="0.35">
      <c r="A1" s="13" t="s">
        <v>28</v>
      </c>
      <c r="C1" s="11" t="s">
        <v>29</v>
      </c>
    </row>
    <row r="2" spans="1:21" x14ac:dyDescent="0.3">
      <c r="C2" s="11" t="s">
        <v>35</v>
      </c>
    </row>
    <row r="3" spans="1:21" x14ac:dyDescent="0.3">
      <c r="C3" s="11" t="s">
        <v>30</v>
      </c>
    </row>
    <row r="5" spans="1:21" ht="15.6" x14ac:dyDescent="0.3">
      <c r="A5" s="19" t="s">
        <v>49</v>
      </c>
      <c r="L5" s="19" t="s">
        <v>50</v>
      </c>
    </row>
    <row r="6" spans="1:21" x14ac:dyDescent="0.3">
      <c r="A6" s="17" t="s">
        <v>24</v>
      </c>
      <c r="B6" t="s">
        <v>47</v>
      </c>
      <c r="C6" t="s">
        <v>48</v>
      </c>
      <c r="D6" t="s">
        <v>40</v>
      </c>
      <c r="E6" t="s">
        <v>41</v>
      </c>
      <c r="F6" t="s">
        <v>42</v>
      </c>
      <c r="G6" t="s">
        <v>43</v>
      </c>
      <c r="H6" t="s">
        <v>44</v>
      </c>
      <c r="I6" t="s">
        <v>45</v>
      </c>
      <c r="J6" t="s">
        <v>46</v>
      </c>
      <c r="L6" s="17" t="s">
        <v>24</v>
      </c>
      <c r="M6" t="s">
        <v>47</v>
      </c>
      <c r="N6" t="s">
        <v>48</v>
      </c>
      <c r="O6" t="s">
        <v>40</v>
      </c>
      <c r="P6" t="s">
        <v>41</v>
      </c>
      <c r="Q6" t="s">
        <v>42</v>
      </c>
      <c r="R6" t="s">
        <v>43</v>
      </c>
      <c r="S6" t="s">
        <v>44</v>
      </c>
      <c r="T6" t="s">
        <v>45</v>
      </c>
      <c r="U6" t="s">
        <v>46</v>
      </c>
    </row>
    <row r="7" spans="1:21" x14ac:dyDescent="0.3">
      <c r="A7" t="s">
        <v>31</v>
      </c>
      <c r="B7" s="3">
        <v>9799</v>
      </c>
      <c r="C7" s="3">
        <v>13663</v>
      </c>
      <c r="D7" s="3">
        <v>67798</v>
      </c>
      <c r="E7" s="3">
        <v>20567</v>
      </c>
      <c r="F7" s="3">
        <v>10003</v>
      </c>
      <c r="G7" s="3">
        <v>45480</v>
      </c>
      <c r="H7" s="3">
        <v>10121</v>
      </c>
      <c r="I7" s="3">
        <v>14618</v>
      </c>
      <c r="J7" s="3">
        <v>8530</v>
      </c>
      <c r="L7" t="s">
        <v>31</v>
      </c>
      <c r="M7" s="3">
        <v>5.1999999999999998E-2</v>
      </c>
      <c r="N7" s="3">
        <v>5.0999999999999997E-2</v>
      </c>
      <c r="O7" s="3">
        <v>5.3999999999999999E-2</v>
      </c>
      <c r="P7" s="3">
        <v>5.6000000000000001E-2</v>
      </c>
      <c r="Q7" s="3">
        <v>0.05</v>
      </c>
      <c r="R7" s="3">
        <v>5.0999999999999997E-2</v>
      </c>
      <c r="S7" s="3">
        <v>5.0999999999999997E-2</v>
      </c>
      <c r="T7" s="3">
        <v>5.7000000000000002E-2</v>
      </c>
      <c r="U7" s="3">
        <v>0.04</v>
      </c>
    </row>
    <row r="8" spans="1:21" x14ac:dyDescent="0.3">
      <c r="A8" t="s">
        <v>34</v>
      </c>
      <c r="B8" s="3">
        <v>9937</v>
      </c>
      <c r="C8" s="3">
        <v>14309</v>
      </c>
      <c r="D8" s="3">
        <v>70056</v>
      </c>
      <c r="E8" s="3">
        <v>20784</v>
      </c>
      <c r="F8" s="3">
        <v>9722</v>
      </c>
      <c r="G8" s="3">
        <v>45183</v>
      </c>
      <c r="H8" s="3">
        <v>10320</v>
      </c>
      <c r="I8" s="3">
        <v>14781</v>
      </c>
      <c r="J8" s="3">
        <v>8610</v>
      </c>
      <c r="L8" t="s">
        <v>34</v>
      </c>
      <c r="M8" s="3">
        <v>5.0999999999999997E-2</v>
      </c>
      <c r="N8" s="3">
        <v>0.05</v>
      </c>
      <c r="O8" s="3">
        <v>5.1999999999999998E-2</v>
      </c>
      <c r="P8" s="3">
        <v>5.6000000000000001E-2</v>
      </c>
      <c r="Q8" s="3">
        <v>5.2999999999999999E-2</v>
      </c>
      <c r="R8" s="3">
        <v>5.2999999999999999E-2</v>
      </c>
      <c r="S8" s="3">
        <v>5.0999999999999997E-2</v>
      </c>
      <c r="T8" s="3">
        <v>5.2999999999999999E-2</v>
      </c>
      <c r="U8" s="3">
        <v>4.1000000000000002E-2</v>
      </c>
    </row>
    <row r="9" spans="1:21" x14ac:dyDescent="0.3">
      <c r="A9" t="s">
        <v>33</v>
      </c>
      <c r="B9" s="3">
        <v>10096</v>
      </c>
      <c r="C9" s="3">
        <v>14005</v>
      </c>
      <c r="D9" s="3">
        <v>70829</v>
      </c>
      <c r="E9" s="3">
        <v>20100</v>
      </c>
      <c r="F9" s="3">
        <v>9735</v>
      </c>
      <c r="G9" s="3">
        <v>45234</v>
      </c>
      <c r="H9" s="3">
        <v>10181</v>
      </c>
      <c r="I9" s="3">
        <v>14991</v>
      </c>
      <c r="J9" s="3">
        <v>7945</v>
      </c>
      <c r="L9" t="s">
        <v>33</v>
      </c>
      <c r="M9" s="3">
        <v>5.1999999999999998E-2</v>
      </c>
      <c r="N9" s="3">
        <v>0.05</v>
      </c>
      <c r="O9" s="3">
        <v>5.1999999999999998E-2</v>
      </c>
      <c r="P9" s="3">
        <v>5.7000000000000002E-2</v>
      </c>
      <c r="Q9" s="3">
        <v>0.05</v>
      </c>
      <c r="R9" s="3">
        <v>0.05</v>
      </c>
      <c r="S9" s="3">
        <v>0.05</v>
      </c>
      <c r="T9" s="3">
        <v>5.1999999999999998E-2</v>
      </c>
      <c r="U9" s="3">
        <v>0.04</v>
      </c>
    </row>
    <row r="10" spans="1:21" x14ac:dyDescent="0.3">
      <c r="A10" t="s">
        <v>32</v>
      </c>
      <c r="B10" s="3">
        <v>9799</v>
      </c>
      <c r="C10" s="3">
        <v>14285</v>
      </c>
      <c r="D10" s="3">
        <v>74806</v>
      </c>
      <c r="E10" s="3">
        <v>21187</v>
      </c>
      <c r="F10" s="3">
        <v>9856</v>
      </c>
      <c r="G10" s="3">
        <v>46970</v>
      </c>
      <c r="H10" s="3">
        <v>10333</v>
      </c>
      <c r="I10" s="3">
        <v>12246</v>
      </c>
      <c r="J10" s="3">
        <v>8147</v>
      </c>
      <c r="L10" t="s">
        <v>32</v>
      </c>
      <c r="M10" s="3">
        <v>5.0999999999999997E-2</v>
      </c>
      <c r="N10" s="3">
        <v>0.05</v>
      </c>
      <c r="O10" s="3">
        <v>5.3999999999999999E-2</v>
      </c>
      <c r="P10" s="3">
        <v>5.5E-2</v>
      </c>
      <c r="Q10" s="3">
        <v>4.9000000000000002E-2</v>
      </c>
      <c r="R10" s="3">
        <v>0.05</v>
      </c>
      <c r="S10" s="3">
        <v>0.05</v>
      </c>
      <c r="T10" s="3">
        <v>5.1999999999999998E-2</v>
      </c>
      <c r="U10" s="3">
        <v>0.04</v>
      </c>
    </row>
    <row r="11" spans="1:21" x14ac:dyDescent="0.3">
      <c r="A11" t="s">
        <v>36</v>
      </c>
      <c r="B11" s="3">
        <v>10131</v>
      </c>
      <c r="C11" s="3">
        <v>14686</v>
      </c>
      <c r="D11" s="3">
        <v>64199</v>
      </c>
      <c r="E11" s="3">
        <v>19132</v>
      </c>
      <c r="F11" s="3">
        <v>10192</v>
      </c>
      <c r="G11" s="3">
        <v>40677</v>
      </c>
      <c r="H11" s="3">
        <v>9915</v>
      </c>
      <c r="I11" s="3">
        <v>14258</v>
      </c>
      <c r="J11" s="3">
        <v>8263</v>
      </c>
      <c r="L11" t="s">
        <v>36</v>
      </c>
      <c r="M11" s="3">
        <v>0.05</v>
      </c>
      <c r="N11" s="3">
        <v>5.0999999999999997E-2</v>
      </c>
      <c r="O11" s="3">
        <v>5.1999999999999998E-2</v>
      </c>
      <c r="P11" s="3">
        <v>5.7000000000000002E-2</v>
      </c>
      <c r="Q11" s="3">
        <v>6.5000000000000002E-2</v>
      </c>
      <c r="R11" s="3">
        <v>4.8000000000000001E-2</v>
      </c>
      <c r="S11" s="3">
        <v>0.05</v>
      </c>
      <c r="T11" s="3">
        <v>5.0999999999999997E-2</v>
      </c>
      <c r="U11" s="3">
        <v>4.1000000000000002E-2</v>
      </c>
    </row>
    <row r="12" spans="1:21" x14ac:dyDescent="0.3">
      <c r="A12" t="s">
        <v>37</v>
      </c>
      <c r="B12" s="3">
        <v>9379</v>
      </c>
      <c r="C12" s="3">
        <v>14043</v>
      </c>
      <c r="D12" s="3">
        <v>65797</v>
      </c>
      <c r="E12" s="3">
        <v>18944</v>
      </c>
      <c r="F12" s="3">
        <v>10021</v>
      </c>
      <c r="G12" s="3">
        <v>40176</v>
      </c>
      <c r="H12" s="3">
        <v>9527</v>
      </c>
      <c r="I12" s="3">
        <v>13890</v>
      </c>
      <c r="J12" s="3">
        <v>8205</v>
      </c>
      <c r="L12" t="s">
        <v>37</v>
      </c>
      <c r="M12" s="3">
        <v>0.05</v>
      </c>
      <c r="N12" s="3">
        <v>5.0999999999999997E-2</v>
      </c>
      <c r="O12" s="3">
        <v>5.0999999999999997E-2</v>
      </c>
      <c r="P12" s="3">
        <v>5.6000000000000001E-2</v>
      </c>
      <c r="Q12" s="3">
        <v>5.6000000000000001E-2</v>
      </c>
      <c r="R12" s="3">
        <v>0.05</v>
      </c>
      <c r="S12" s="3">
        <v>0.05</v>
      </c>
      <c r="T12" s="3">
        <v>5.0999999999999997E-2</v>
      </c>
      <c r="U12" s="3">
        <v>4.1000000000000002E-2</v>
      </c>
    </row>
    <row r="13" spans="1:21" x14ac:dyDescent="0.3">
      <c r="A13" t="s">
        <v>38</v>
      </c>
      <c r="B13" s="3">
        <v>9424</v>
      </c>
      <c r="C13" s="3">
        <v>13966</v>
      </c>
      <c r="D13" s="3">
        <v>64249</v>
      </c>
      <c r="E13" s="3">
        <v>19184</v>
      </c>
      <c r="F13" s="3">
        <v>9838</v>
      </c>
      <c r="G13" s="3">
        <v>40315</v>
      </c>
      <c r="H13" s="3">
        <v>9619</v>
      </c>
      <c r="I13" s="3">
        <v>13829</v>
      </c>
      <c r="J13" s="3">
        <v>7762</v>
      </c>
      <c r="L13" t="s">
        <v>38</v>
      </c>
      <c r="M13" s="3">
        <v>0.05</v>
      </c>
      <c r="N13" s="3">
        <v>5.0999999999999997E-2</v>
      </c>
      <c r="O13" s="3">
        <v>5.1999999999999998E-2</v>
      </c>
      <c r="P13" s="3">
        <v>5.7000000000000002E-2</v>
      </c>
      <c r="Q13" s="3">
        <v>5.7000000000000002E-2</v>
      </c>
      <c r="R13" s="3">
        <v>5.0999999999999997E-2</v>
      </c>
      <c r="S13" s="3">
        <v>0.05</v>
      </c>
      <c r="T13" s="3">
        <v>0.05</v>
      </c>
      <c r="U13" s="3">
        <v>0.04</v>
      </c>
    </row>
    <row r="14" spans="1:21" x14ac:dyDescent="0.3">
      <c r="A14" t="s">
        <v>39</v>
      </c>
      <c r="B14" s="3">
        <v>10043</v>
      </c>
      <c r="C14" s="3">
        <v>14068</v>
      </c>
      <c r="D14" s="3">
        <v>63506</v>
      </c>
      <c r="E14" s="3">
        <v>19432</v>
      </c>
      <c r="F14" s="3">
        <v>9863</v>
      </c>
      <c r="G14" s="3">
        <v>39742</v>
      </c>
      <c r="H14" s="3">
        <v>10095</v>
      </c>
      <c r="I14" s="3">
        <v>13711</v>
      </c>
      <c r="J14" s="3">
        <v>8102</v>
      </c>
      <c r="L14" t="s">
        <v>39</v>
      </c>
      <c r="M14" s="3">
        <v>0.05</v>
      </c>
      <c r="N14" s="3">
        <v>0.05</v>
      </c>
      <c r="O14" s="3">
        <v>5.1999999999999998E-2</v>
      </c>
      <c r="P14" s="3">
        <v>6.0999999999999999E-2</v>
      </c>
      <c r="Q14" s="3">
        <v>5.2999999999999999E-2</v>
      </c>
      <c r="R14" s="3">
        <v>0.05</v>
      </c>
      <c r="S14" s="3">
        <v>4.9000000000000002E-2</v>
      </c>
      <c r="T14" s="3">
        <v>5.1999999999999998E-2</v>
      </c>
      <c r="U14" s="3">
        <v>0.04</v>
      </c>
    </row>
    <row r="16" spans="1:21" x14ac:dyDescent="0.3">
      <c r="A16" s="17" t="s">
        <v>25</v>
      </c>
      <c r="B16" t="s">
        <v>47</v>
      </c>
      <c r="C16" t="s">
        <v>48</v>
      </c>
      <c r="D16" t="s">
        <v>40</v>
      </c>
      <c r="E16" t="s">
        <v>41</v>
      </c>
      <c r="F16" t="s">
        <v>42</v>
      </c>
      <c r="G16" t="s">
        <v>43</v>
      </c>
      <c r="H16" t="s">
        <v>44</v>
      </c>
      <c r="I16" t="s">
        <v>45</v>
      </c>
      <c r="J16" t="s">
        <v>46</v>
      </c>
      <c r="L16" s="17" t="s">
        <v>25</v>
      </c>
      <c r="M16" t="s">
        <v>47</v>
      </c>
      <c r="N16" t="s">
        <v>48</v>
      </c>
      <c r="O16" t="s">
        <v>40</v>
      </c>
      <c r="P16" t="s">
        <v>41</v>
      </c>
      <c r="Q16" t="s">
        <v>42</v>
      </c>
      <c r="R16" t="s">
        <v>43</v>
      </c>
      <c r="S16" t="s">
        <v>44</v>
      </c>
      <c r="T16" t="s">
        <v>45</v>
      </c>
      <c r="U16" t="s">
        <v>46</v>
      </c>
    </row>
    <row r="17" spans="1:21" x14ac:dyDescent="0.3">
      <c r="A17" t="s">
        <v>31</v>
      </c>
      <c r="B17" s="3">
        <v>13396</v>
      </c>
      <c r="C17" s="3">
        <v>87432</v>
      </c>
      <c r="D17" s="3">
        <v>202536</v>
      </c>
      <c r="E17" s="3">
        <v>129134</v>
      </c>
      <c r="F17" s="3">
        <v>13614</v>
      </c>
      <c r="G17" s="3">
        <v>188253</v>
      </c>
      <c r="H17" s="3">
        <v>13245</v>
      </c>
      <c r="I17" s="3">
        <v>60022</v>
      </c>
      <c r="J17" s="3">
        <v>9156</v>
      </c>
      <c r="L17" t="s">
        <v>31</v>
      </c>
      <c r="M17" s="3">
        <v>0.315</v>
      </c>
      <c r="N17" s="3">
        <v>0.309</v>
      </c>
      <c r="O17" s="3">
        <v>0.122</v>
      </c>
      <c r="P17" s="3">
        <v>0.33600000000000002</v>
      </c>
      <c r="Q17" s="3">
        <v>0.29799999999999999</v>
      </c>
      <c r="R17" s="3">
        <v>0.247</v>
      </c>
      <c r="S17" s="3">
        <v>0.23899999999999999</v>
      </c>
      <c r="T17" s="3">
        <v>0.29699999999999999</v>
      </c>
      <c r="U17" s="3">
        <v>3.9E-2</v>
      </c>
    </row>
    <row r="18" spans="1:21" x14ac:dyDescent="0.3">
      <c r="A18" t="s">
        <v>34</v>
      </c>
      <c r="B18" s="3">
        <v>14703</v>
      </c>
      <c r="C18" s="3">
        <v>88280</v>
      </c>
      <c r="D18" s="3">
        <v>203937</v>
      </c>
      <c r="E18" s="3">
        <v>134287</v>
      </c>
      <c r="F18" s="3">
        <v>14698</v>
      </c>
      <c r="G18" s="3">
        <v>193857</v>
      </c>
      <c r="H18" s="3">
        <v>14717</v>
      </c>
      <c r="I18" s="3">
        <v>60055</v>
      </c>
      <c r="J18" s="3">
        <v>8826</v>
      </c>
      <c r="L18" t="s">
        <v>34</v>
      </c>
      <c r="M18" s="3">
        <v>0.317</v>
      </c>
      <c r="N18" s="3">
        <v>0.30299999999999999</v>
      </c>
      <c r="O18" s="3">
        <v>0.13300000000000001</v>
      </c>
      <c r="P18" s="3">
        <v>0.33600000000000002</v>
      </c>
      <c r="Q18" s="3">
        <v>0.28000000000000003</v>
      </c>
      <c r="R18" s="3">
        <v>0.251</v>
      </c>
      <c r="S18" s="3">
        <v>0.22900000000000001</v>
      </c>
      <c r="T18" s="3">
        <v>0.30599999999999999</v>
      </c>
      <c r="U18" s="3">
        <v>0.04</v>
      </c>
    </row>
    <row r="19" spans="1:21" x14ac:dyDescent="0.3">
      <c r="A19" t="s">
        <v>33</v>
      </c>
      <c r="B19" s="3">
        <v>14290</v>
      </c>
      <c r="C19" s="3">
        <v>89155</v>
      </c>
      <c r="D19" s="3">
        <v>207328</v>
      </c>
      <c r="E19" s="3">
        <v>136054</v>
      </c>
      <c r="F19" s="3">
        <v>14735</v>
      </c>
      <c r="G19" s="3">
        <v>199818</v>
      </c>
      <c r="H19" s="3">
        <v>14668</v>
      </c>
      <c r="I19" s="3">
        <v>61645</v>
      </c>
      <c r="J19" s="3">
        <v>8779</v>
      </c>
      <c r="L19" t="s">
        <v>33</v>
      </c>
      <c r="M19" s="3">
        <v>0.317</v>
      </c>
      <c r="N19" s="3">
        <v>0.307</v>
      </c>
      <c r="O19" s="3">
        <v>0.13500000000000001</v>
      </c>
      <c r="P19" s="3">
        <v>0.33900000000000002</v>
      </c>
      <c r="Q19" s="3">
        <v>0.29399999999999998</v>
      </c>
      <c r="R19" s="3">
        <v>0.26100000000000001</v>
      </c>
      <c r="S19" s="3">
        <v>0.23599999999999999</v>
      </c>
      <c r="T19" s="3">
        <v>0.316</v>
      </c>
      <c r="U19" s="3">
        <v>4.1000000000000002E-2</v>
      </c>
    </row>
    <row r="20" spans="1:21" x14ac:dyDescent="0.3">
      <c r="A20" t="s">
        <v>32</v>
      </c>
      <c r="B20" s="3">
        <v>13917</v>
      </c>
      <c r="C20" s="3">
        <v>92853</v>
      </c>
      <c r="D20" s="3">
        <v>214513</v>
      </c>
      <c r="E20" s="3">
        <v>133709</v>
      </c>
      <c r="F20" s="3">
        <v>14931</v>
      </c>
      <c r="G20" s="3">
        <v>202653</v>
      </c>
      <c r="H20" s="3">
        <v>14534</v>
      </c>
      <c r="I20" s="3">
        <v>61794</v>
      </c>
      <c r="J20" s="3">
        <v>8871</v>
      </c>
      <c r="L20" t="s">
        <v>32</v>
      </c>
      <c r="M20" s="3">
        <v>0.32</v>
      </c>
      <c r="N20" s="3">
        <v>0.29799999999999999</v>
      </c>
      <c r="O20" s="3">
        <v>0.13600000000000001</v>
      </c>
      <c r="P20" s="3">
        <v>0.34</v>
      </c>
      <c r="Q20" s="3">
        <v>0.27400000000000002</v>
      </c>
      <c r="R20" s="3">
        <v>0.255</v>
      </c>
      <c r="S20" s="3">
        <v>0.215</v>
      </c>
      <c r="T20" s="3">
        <v>0.309</v>
      </c>
      <c r="U20" s="3">
        <v>0.04</v>
      </c>
    </row>
    <row r="21" spans="1:21" x14ac:dyDescent="0.3">
      <c r="A21" t="s">
        <v>36</v>
      </c>
      <c r="B21" s="3">
        <v>12210</v>
      </c>
      <c r="C21" s="3">
        <v>81022</v>
      </c>
      <c r="D21" s="3">
        <v>154648</v>
      </c>
      <c r="E21" s="3">
        <v>129115</v>
      </c>
      <c r="F21" s="3">
        <v>15223</v>
      </c>
      <c r="G21" s="3">
        <v>189292</v>
      </c>
      <c r="H21" s="3">
        <v>14323</v>
      </c>
      <c r="I21" s="3">
        <v>57634</v>
      </c>
      <c r="J21" s="3">
        <v>9054</v>
      </c>
      <c r="L21" t="s">
        <v>36</v>
      </c>
      <c r="M21" s="3">
        <v>0.26700000000000002</v>
      </c>
      <c r="N21" s="3">
        <v>0.32600000000000001</v>
      </c>
      <c r="O21" s="3">
        <v>9.1999999999999998E-2</v>
      </c>
      <c r="P21" s="3">
        <v>0.35299999999999998</v>
      </c>
      <c r="Q21" s="3">
        <v>0.32500000000000001</v>
      </c>
      <c r="R21" s="3">
        <v>0.26100000000000001</v>
      </c>
      <c r="S21" s="3">
        <v>0.3</v>
      </c>
      <c r="T21" s="3">
        <v>0.26800000000000002</v>
      </c>
      <c r="U21" s="3">
        <v>4.1000000000000002E-2</v>
      </c>
    </row>
    <row r="22" spans="1:21" x14ac:dyDescent="0.3">
      <c r="A22" t="s">
        <v>37</v>
      </c>
      <c r="B22" s="3">
        <v>11661</v>
      </c>
      <c r="C22" s="3">
        <v>81030</v>
      </c>
      <c r="D22" s="3">
        <v>156122</v>
      </c>
      <c r="E22" s="3">
        <v>127882</v>
      </c>
      <c r="F22" s="3">
        <v>15051</v>
      </c>
      <c r="G22" s="3">
        <v>192281</v>
      </c>
      <c r="H22" s="3">
        <v>14656</v>
      </c>
      <c r="I22" s="3">
        <v>54565</v>
      </c>
      <c r="J22" s="3">
        <v>9061</v>
      </c>
      <c r="L22" t="s">
        <v>37</v>
      </c>
      <c r="M22" s="3">
        <v>0.27</v>
      </c>
      <c r="N22" s="3">
        <v>0.312</v>
      </c>
      <c r="O22" s="3">
        <v>8.5000000000000006E-2</v>
      </c>
      <c r="P22" s="3">
        <v>0.33900000000000002</v>
      </c>
      <c r="Q22" s="3">
        <v>0.32300000000000001</v>
      </c>
      <c r="R22" s="3">
        <v>0.27800000000000002</v>
      </c>
      <c r="S22" s="3">
        <v>0.3</v>
      </c>
      <c r="T22" s="3">
        <v>0.28199999999999997</v>
      </c>
      <c r="U22" s="3">
        <v>0.04</v>
      </c>
    </row>
    <row r="23" spans="1:21" x14ac:dyDescent="0.3">
      <c r="A23" t="s">
        <v>38</v>
      </c>
      <c r="B23" s="3">
        <v>11844</v>
      </c>
      <c r="C23" s="3">
        <v>80792</v>
      </c>
      <c r="D23" s="3">
        <v>154806</v>
      </c>
      <c r="E23" s="3">
        <v>126706</v>
      </c>
      <c r="F23" s="3">
        <v>15642</v>
      </c>
      <c r="G23" s="3">
        <v>196071</v>
      </c>
      <c r="H23" s="3">
        <v>14359</v>
      </c>
      <c r="I23" s="3">
        <v>54134</v>
      </c>
      <c r="J23" s="3">
        <v>8597</v>
      </c>
      <c r="L23" t="s">
        <v>38</v>
      </c>
      <c r="M23" s="3">
        <v>0.27400000000000002</v>
      </c>
      <c r="N23" s="3">
        <v>0.33</v>
      </c>
      <c r="O23" s="3">
        <v>8.7999999999999995E-2</v>
      </c>
      <c r="P23" s="3">
        <v>0.35499999999999998</v>
      </c>
      <c r="Q23" s="3">
        <v>0.33100000000000002</v>
      </c>
      <c r="R23" s="3">
        <v>0.29199999999999998</v>
      </c>
      <c r="S23" s="3">
        <v>0.28899999999999998</v>
      </c>
      <c r="T23" s="3">
        <v>0.27600000000000002</v>
      </c>
      <c r="U23" s="3">
        <v>0.04</v>
      </c>
    </row>
    <row r="24" spans="1:21" x14ac:dyDescent="0.3">
      <c r="A24" t="s">
        <v>39</v>
      </c>
      <c r="B24" s="3">
        <v>11651</v>
      </c>
      <c r="C24" s="3">
        <v>81779</v>
      </c>
      <c r="D24" s="3">
        <v>154985</v>
      </c>
      <c r="E24" s="3">
        <v>122739</v>
      </c>
      <c r="F24" s="3">
        <v>15595</v>
      </c>
      <c r="G24" s="3">
        <v>190698</v>
      </c>
      <c r="H24" s="3">
        <v>13842</v>
      </c>
      <c r="I24" s="3">
        <v>54748</v>
      </c>
      <c r="J24" s="3">
        <v>8722</v>
      </c>
      <c r="L24" t="s">
        <v>39</v>
      </c>
      <c r="M24" s="3">
        <v>0.27700000000000002</v>
      </c>
      <c r="N24" s="3">
        <v>0.318</v>
      </c>
      <c r="O24" s="3">
        <v>8.6999999999999994E-2</v>
      </c>
      <c r="P24" s="3">
        <v>0.35899999999999999</v>
      </c>
      <c r="Q24" s="3">
        <v>0.33</v>
      </c>
      <c r="R24" s="3">
        <v>0.28199999999999997</v>
      </c>
      <c r="S24" s="3">
        <v>0.28399999999999997</v>
      </c>
      <c r="T24" s="3">
        <v>0.27400000000000002</v>
      </c>
      <c r="U24" s="3">
        <v>0.04</v>
      </c>
    </row>
    <row r="27" spans="1:21" x14ac:dyDescent="0.3">
      <c r="B27" t="s">
        <v>129</v>
      </c>
    </row>
    <row r="28" spans="1:21" x14ac:dyDescent="0.3">
      <c r="B28" t="s">
        <v>52</v>
      </c>
      <c r="C28" t="s">
        <v>62</v>
      </c>
      <c r="D28" t="s">
        <v>69</v>
      </c>
      <c r="E28" t="s">
        <v>70</v>
      </c>
      <c r="F28" t="s">
        <v>71</v>
      </c>
      <c r="G28" t="s">
        <v>72</v>
      </c>
      <c r="H28" t="s">
        <v>73</v>
      </c>
      <c r="I28" t="s">
        <v>74</v>
      </c>
      <c r="J28" t="s">
        <v>75</v>
      </c>
    </row>
    <row r="29" spans="1:21" x14ac:dyDescent="0.3">
      <c r="B29" t="s">
        <v>53</v>
      </c>
      <c r="C29" t="s">
        <v>63</v>
      </c>
      <c r="D29" t="s">
        <v>76</v>
      </c>
      <c r="E29" t="s">
        <v>77</v>
      </c>
      <c r="F29" t="s">
        <v>78</v>
      </c>
      <c r="G29" t="s">
        <v>79</v>
      </c>
      <c r="H29" t="s">
        <v>80</v>
      </c>
      <c r="I29" t="s">
        <v>81</v>
      </c>
      <c r="J29" t="s">
        <v>82</v>
      </c>
    </row>
    <row r="30" spans="1:21" x14ac:dyDescent="0.3">
      <c r="B30" t="s">
        <v>56</v>
      </c>
      <c r="C30" t="s">
        <v>55</v>
      </c>
      <c r="D30" t="s">
        <v>54</v>
      </c>
      <c r="E30" t="s">
        <v>83</v>
      </c>
      <c r="F30" t="s">
        <v>84</v>
      </c>
      <c r="G30" t="s">
        <v>85</v>
      </c>
      <c r="H30" t="s">
        <v>86</v>
      </c>
      <c r="I30" t="s">
        <v>87</v>
      </c>
      <c r="J30" t="s">
        <v>88</v>
      </c>
    </row>
    <row r="31" spans="1:21" x14ac:dyDescent="0.3">
      <c r="B31" t="s">
        <v>57</v>
      </c>
      <c r="C31" t="s">
        <v>64</v>
      </c>
      <c r="D31" t="s">
        <v>89</v>
      </c>
      <c r="E31" t="s">
        <v>90</v>
      </c>
      <c r="F31" t="s">
        <v>91</v>
      </c>
      <c r="G31" t="s">
        <v>92</v>
      </c>
      <c r="H31" t="s">
        <v>93</v>
      </c>
      <c r="I31" t="s">
        <v>94</v>
      </c>
      <c r="J31" t="s">
        <v>95</v>
      </c>
    </row>
    <row r="32" spans="1:21" x14ac:dyDescent="0.3">
      <c r="B32" t="s">
        <v>58</v>
      </c>
      <c r="C32" t="s">
        <v>65</v>
      </c>
      <c r="D32" t="s">
        <v>96</v>
      </c>
      <c r="E32" t="s">
        <v>97</v>
      </c>
      <c r="F32" t="s">
        <v>98</v>
      </c>
      <c r="G32" t="s">
        <v>99</v>
      </c>
      <c r="H32" t="s">
        <v>100</v>
      </c>
      <c r="I32" t="s">
        <v>101</v>
      </c>
      <c r="J32" t="s">
        <v>102</v>
      </c>
    </row>
    <row r="33" spans="2:10" x14ac:dyDescent="0.3">
      <c r="B33" t="s">
        <v>59</v>
      </c>
      <c r="C33" t="s">
        <v>66</v>
      </c>
      <c r="D33" t="s">
        <v>103</v>
      </c>
      <c r="E33" t="s">
        <v>104</v>
      </c>
      <c r="F33" t="s">
        <v>105</v>
      </c>
      <c r="G33" t="s">
        <v>106</v>
      </c>
      <c r="H33" t="s">
        <v>107</v>
      </c>
      <c r="I33" t="s">
        <v>108</v>
      </c>
      <c r="J33" t="s">
        <v>109</v>
      </c>
    </row>
    <row r="34" spans="2:10" x14ac:dyDescent="0.3">
      <c r="B34" t="s">
        <v>60</v>
      </c>
      <c r="C34" t="s">
        <v>67</v>
      </c>
      <c r="D34" t="s">
        <v>110</v>
      </c>
      <c r="E34" t="s">
        <v>111</v>
      </c>
      <c r="F34" t="s">
        <v>112</v>
      </c>
      <c r="G34" t="s">
        <v>113</v>
      </c>
      <c r="H34" t="s">
        <v>114</v>
      </c>
      <c r="I34" t="s">
        <v>115</v>
      </c>
      <c r="J34" t="s">
        <v>116</v>
      </c>
    </row>
    <row r="35" spans="2:10" x14ac:dyDescent="0.3">
      <c r="B35" t="s">
        <v>61</v>
      </c>
      <c r="C35" t="s">
        <v>68</v>
      </c>
      <c r="D35" t="s">
        <v>117</v>
      </c>
      <c r="E35" t="s">
        <v>118</v>
      </c>
      <c r="F35" t="s">
        <v>119</v>
      </c>
      <c r="G35" t="s">
        <v>120</v>
      </c>
      <c r="H35" t="s">
        <v>121</v>
      </c>
      <c r="I35" t="s">
        <v>122</v>
      </c>
      <c r="J35" t="s">
        <v>123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7"/>
  <sheetViews>
    <sheetView topLeftCell="O13" workbookViewId="0">
      <selection activeCell="J24" sqref="J24"/>
    </sheetView>
  </sheetViews>
  <sheetFormatPr defaultColWidth="11.5546875" defaultRowHeight="14.4" x14ac:dyDescent="0.3"/>
  <cols>
    <col min="1" max="1" width="21.44140625" customWidth="1"/>
    <col min="2" max="9" width="9.77734375" customWidth="1"/>
    <col min="10" max="10" width="6.109375" customWidth="1"/>
    <col min="11" max="18" width="9.77734375" customWidth="1"/>
    <col min="19" max="19" width="6.109375" customWidth="1"/>
    <col min="20" max="21" width="9.77734375" customWidth="1"/>
    <col min="22" max="37" width="9.6640625" customWidth="1"/>
    <col min="39" max="44" width="10.77734375" customWidth="1"/>
  </cols>
  <sheetData>
    <row r="1" spans="1:28" ht="18" x14ac:dyDescent="0.35">
      <c r="A1" s="12" t="s">
        <v>20</v>
      </c>
      <c r="B1" s="7" t="s">
        <v>132</v>
      </c>
      <c r="F1" s="11" t="s">
        <v>51</v>
      </c>
    </row>
    <row r="2" spans="1:28" x14ac:dyDescent="0.3">
      <c r="A2" t="s">
        <v>131</v>
      </c>
      <c r="B2" s="16">
        <f>'OD600 reference point'!B9</f>
        <v>4.3448275862068968</v>
      </c>
      <c r="F2" s="11" t="s">
        <v>162</v>
      </c>
    </row>
    <row r="3" spans="1:28" x14ac:dyDescent="0.3">
      <c r="A3" s="10" t="s">
        <v>136</v>
      </c>
      <c r="B3" s="15">
        <f>'Fluorescein standard curve'!C30</f>
        <v>1.2817027078636775E-6</v>
      </c>
    </row>
    <row r="4" spans="1:28" x14ac:dyDescent="0.3">
      <c r="I4" s="11"/>
    </row>
    <row r="7" spans="1:28" ht="18" x14ac:dyDescent="0.35">
      <c r="A7" s="13" t="s">
        <v>21</v>
      </c>
    </row>
    <row r="8" spans="1:28" ht="15.6" x14ac:dyDescent="0.3">
      <c r="A8" s="19" t="s">
        <v>133</v>
      </c>
      <c r="K8" s="20" t="s">
        <v>138</v>
      </c>
      <c r="T8" s="17" t="s">
        <v>137</v>
      </c>
    </row>
    <row r="9" spans="1:28" s="9" customFormat="1" x14ac:dyDescent="0.3">
      <c r="A9" s="17" t="s">
        <v>24</v>
      </c>
      <c r="B9" t="s">
        <v>47</v>
      </c>
      <c r="C9" t="s">
        <v>48</v>
      </c>
      <c r="D9" t="s">
        <v>40</v>
      </c>
      <c r="E9" t="s">
        <v>41</v>
      </c>
      <c r="F9" t="s">
        <v>42</v>
      </c>
      <c r="G9" t="s">
        <v>43</v>
      </c>
      <c r="H9" t="s">
        <v>44</v>
      </c>
      <c r="I9" t="s">
        <v>45</v>
      </c>
      <c r="J9"/>
      <c r="K9" t="s">
        <v>47</v>
      </c>
      <c r="L9" t="s">
        <v>48</v>
      </c>
      <c r="M9" t="s">
        <v>40</v>
      </c>
      <c r="N9" t="s">
        <v>41</v>
      </c>
      <c r="O9" t="s">
        <v>42</v>
      </c>
      <c r="P9" t="s">
        <v>43</v>
      </c>
      <c r="Q9" t="s">
        <v>44</v>
      </c>
      <c r="R9" t="s">
        <v>45</v>
      </c>
      <c r="S9"/>
      <c r="T9" t="s">
        <v>47</v>
      </c>
      <c r="U9" t="s">
        <v>48</v>
      </c>
      <c r="V9" t="s">
        <v>40</v>
      </c>
      <c r="W9" t="s">
        <v>41</v>
      </c>
      <c r="X9" t="s">
        <v>42</v>
      </c>
      <c r="Y9" t="s">
        <v>43</v>
      </c>
      <c r="Z9" t="s">
        <v>44</v>
      </c>
      <c r="AA9" t="s">
        <v>45</v>
      </c>
      <c r="AB9"/>
    </row>
    <row r="10" spans="1:28" x14ac:dyDescent="0.3">
      <c r="A10" t="s">
        <v>31</v>
      </c>
      <c r="B10" s="23">
        <f t="shared" ref="B10:I17" si="0">K10/T10*$B$3/$B$2</f>
        <v>3.1195728407467725E-2</v>
      </c>
      <c r="C10" s="23">
        <f t="shared" si="0"/>
        <v>0.1376554256742161</v>
      </c>
      <c r="D10" s="23">
        <f t="shared" si="0"/>
        <v>1.2488405479593361</v>
      </c>
      <c r="E10" s="23">
        <f t="shared" si="0"/>
        <v>0.22192847685619915</v>
      </c>
      <c r="F10" s="23">
        <f t="shared" si="0"/>
        <v>4.3452773469692611E-2</v>
      </c>
      <c r="G10" s="23">
        <f t="shared" si="0"/>
        <v>0.99091525008032055</v>
      </c>
      <c r="H10" s="23">
        <f t="shared" si="0"/>
        <v>4.2667013880319071E-2</v>
      </c>
      <c r="I10" s="23">
        <f t="shared" si="0"/>
        <v>0.10564293953256207</v>
      </c>
      <c r="K10" s="16">
        <f>'Raw Plate Reader Measurements'!B7-'Raw Plate Reader Measurements'!$J7</f>
        <v>1269</v>
      </c>
      <c r="L10" s="16">
        <f>'Raw Plate Reader Measurements'!C7-'Raw Plate Reader Measurements'!$J7</f>
        <v>5133</v>
      </c>
      <c r="M10" s="16">
        <f>'Raw Plate Reader Measurements'!D7-'Raw Plate Reader Measurements'!$J7</f>
        <v>59268</v>
      </c>
      <c r="N10" s="16">
        <f>'Raw Plate Reader Measurements'!E7-'Raw Plate Reader Measurements'!$J7</f>
        <v>12037</v>
      </c>
      <c r="O10" s="16">
        <f>'Raw Plate Reader Measurements'!F7-'Raw Plate Reader Measurements'!$J7</f>
        <v>1473</v>
      </c>
      <c r="P10" s="16">
        <f>'Raw Plate Reader Measurements'!G7-'Raw Plate Reader Measurements'!$J7</f>
        <v>36950</v>
      </c>
      <c r="Q10" s="16">
        <f>'Raw Plate Reader Measurements'!H7-'Raw Plate Reader Measurements'!$J7</f>
        <v>1591</v>
      </c>
      <c r="R10" s="16">
        <f>'Raw Plate Reader Measurements'!I7-'Raw Plate Reader Measurements'!$J7</f>
        <v>6088</v>
      </c>
      <c r="S10" s="26"/>
      <c r="T10" s="23">
        <f>'Raw Plate Reader Measurements'!M7-'Raw Plate Reader Measurements'!$U7</f>
        <v>1.1999999999999997E-2</v>
      </c>
      <c r="U10" s="23">
        <f>'Raw Plate Reader Measurements'!N7-'Raw Plate Reader Measurements'!$U7</f>
        <v>1.0999999999999996E-2</v>
      </c>
      <c r="V10" s="23">
        <f>'Raw Plate Reader Measurements'!O7-'Raw Plate Reader Measurements'!$U7</f>
        <v>1.3999999999999999E-2</v>
      </c>
      <c r="W10" s="23">
        <f>'Raw Plate Reader Measurements'!P7-'Raw Plate Reader Measurements'!$U7</f>
        <v>1.6E-2</v>
      </c>
      <c r="X10" s="23">
        <f>'Raw Plate Reader Measurements'!Q7-'Raw Plate Reader Measurements'!$U7</f>
        <v>1.0000000000000002E-2</v>
      </c>
      <c r="Y10" s="23">
        <f>'Raw Plate Reader Measurements'!R7-'Raw Plate Reader Measurements'!$U7</f>
        <v>1.0999999999999996E-2</v>
      </c>
      <c r="Z10" s="23">
        <f>'Raw Plate Reader Measurements'!S7-'Raw Plate Reader Measurements'!$U7</f>
        <v>1.0999999999999996E-2</v>
      </c>
      <c r="AA10" s="23">
        <f>'Raw Plate Reader Measurements'!T7-'Raw Plate Reader Measurements'!$U7</f>
        <v>1.7000000000000001E-2</v>
      </c>
    </row>
    <row r="11" spans="1:28" x14ac:dyDescent="0.3">
      <c r="A11" t="s">
        <v>34</v>
      </c>
      <c r="B11" s="23">
        <f t="shared" si="0"/>
        <v>3.9145845481522154E-2</v>
      </c>
      <c r="C11" s="23">
        <f t="shared" si="0"/>
        <v>0.18679743230276702</v>
      </c>
      <c r="D11" s="23">
        <f t="shared" si="0"/>
        <v>1.6478424480767353</v>
      </c>
      <c r="E11" s="23">
        <f t="shared" si="0"/>
        <v>0.23941799693144963</v>
      </c>
      <c r="F11" s="23">
        <f t="shared" si="0"/>
        <v>2.7336209605282987E-2</v>
      </c>
      <c r="G11" s="23">
        <f t="shared" si="0"/>
        <v>0.89907121753058883</v>
      </c>
      <c r="H11" s="23">
        <f t="shared" si="0"/>
        <v>5.0444156573777613E-2</v>
      </c>
      <c r="I11" s="23">
        <f t="shared" si="0"/>
        <v>0.15170121355593644</v>
      </c>
      <c r="K11" s="16">
        <f>'Raw Plate Reader Measurements'!B8-'Raw Plate Reader Measurements'!$J8</f>
        <v>1327</v>
      </c>
      <c r="L11" s="16">
        <f>'Raw Plate Reader Measurements'!C8-'Raw Plate Reader Measurements'!$J8</f>
        <v>5699</v>
      </c>
      <c r="M11" s="16">
        <f>'Raw Plate Reader Measurements'!D8-'Raw Plate Reader Measurements'!$J8</f>
        <v>61446</v>
      </c>
      <c r="N11" s="16">
        <f>'Raw Plate Reader Measurements'!E8-'Raw Plate Reader Measurements'!$J8</f>
        <v>12174</v>
      </c>
      <c r="O11" s="16">
        <f>'Raw Plate Reader Measurements'!F8-'Raw Plate Reader Measurements'!$J8</f>
        <v>1112</v>
      </c>
      <c r="P11" s="16">
        <f>'Raw Plate Reader Measurements'!G8-'Raw Plate Reader Measurements'!$J8</f>
        <v>36573</v>
      </c>
      <c r="Q11" s="16">
        <f>'Raw Plate Reader Measurements'!H8-'Raw Plate Reader Measurements'!$J8</f>
        <v>1710</v>
      </c>
      <c r="R11" s="16">
        <f>'Raw Plate Reader Measurements'!I8-'Raw Plate Reader Measurements'!$J8</f>
        <v>6171</v>
      </c>
      <c r="S11" s="26"/>
      <c r="T11" s="23">
        <f>'Raw Plate Reader Measurements'!M8-'Raw Plate Reader Measurements'!$U8</f>
        <v>9.999999999999995E-3</v>
      </c>
      <c r="U11" s="23">
        <f>'Raw Plate Reader Measurements'!N8-'Raw Plate Reader Measurements'!$U8</f>
        <v>9.0000000000000011E-3</v>
      </c>
      <c r="V11" s="23">
        <f>'Raw Plate Reader Measurements'!O8-'Raw Plate Reader Measurements'!$U8</f>
        <v>1.0999999999999996E-2</v>
      </c>
      <c r="W11" s="23">
        <f>'Raw Plate Reader Measurements'!P8-'Raw Plate Reader Measurements'!$U8</f>
        <v>1.4999999999999999E-2</v>
      </c>
      <c r="X11" s="23">
        <f>'Raw Plate Reader Measurements'!Q8-'Raw Plate Reader Measurements'!$U8</f>
        <v>1.1999999999999997E-2</v>
      </c>
      <c r="Y11" s="23">
        <f>'Raw Plate Reader Measurements'!R8-'Raw Plate Reader Measurements'!$U8</f>
        <v>1.1999999999999997E-2</v>
      </c>
      <c r="Z11" s="23">
        <f>'Raw Plate Reader Measurements'!S8-'Raw Plate Reader Measurements'!$U8</f>
        <v>9.999999999999995E-3</v>
      </c>
      <c r="AA11" s="23">
        <f>'Raw Plate Reader Measurements'!T8-'Raw Plate Reader Measurements'!$U8</f>
        <v>1.1999999999999997E-2</v>
      </c>
    </row>
    <row r="12" spans="1:28" x14ac:dyDescent="0.3">
      <c r="A12" t="s">
        <v>33</v>
      </c>
      <c r="B12" s="23">
        <f t="shared" si="0"/>
        <v>5.2877865882161618E-2</v>
      </c>
      <c r="C12" s="23">
        <f t="shared" si="0"/>
        <v>0.17876701101584336</v>
      </c>
      <c r="D12" s="23">
        <f t="shared" si="0"/>
        <v>1.5458724863476758</v>
      </c>
      <c r="E12" s="23">
        <f t="shared" si="0"/>
        <v>0.21092147339328055</v>
      </c>
      <c r="F12" s="23">
        <f t="shared" si="0"/>
        <v>5.2804117115240856E-2</v>
      </c>
      <c r="G12" s="23">
        <f t="shared" si="0"/>
        <v>1.1000071078828024</v>
      </c>
      <c r="H12" s="23">
        <f t="shared" si="0"/>
        <v>6.5960897133898647E-2</v>
      </c>
      <c r="I12" s="23">
        <f t="shared" si="0"/>
        <v>0.17321127057448196</v>
      </c>
      <c r="K12" s="16">
        <f>'Raw Plate Reader Measurements'!B9-'Raw Plate Reader Measurements'!$J9</f>
        <v>2151</v>
      </c>
      <c r="L12" s="16">
        <f>'Raw Plate Reader Measurements'!C9-'Raw Plate Reader Measurements'!$J9</f>
        <v>6060</v>
      </c>
      <c r="M12" s="16">
        <f>'Raw Plate Reader Measurements'!D9-'Raw Plate Reader Measurements'!$J9</f>
        <v>62884</v>
      </c>
      <c r="N12" s="16">
        <f>'Raw Plate Reader Measurements'!E9-'Raw Plate Reader Measurements'!$J9</f>
        <v>12155</v>
      </c>
      <c r="O12" s="16">
        <f>'Raw Plate Reader Measurements'!F9-'Raw Plate Reader Measurements'!$J9</f>
        <v>1790</v>
      </c>
      <c r="P12" s="16">
        <f>'Raw Plate Reader Measurements'!G9-'Raw Plate Reader Measurements'!$J9</f>
        <v>37289</v>
      </c>
      <c r="Q12" s="16">
        <f>'Raw Plate Reader Measurements'!H9-'Raw Plate Reader Measurements'!$J9</f>
        <v>2236</v>
      </c>
      <c r="R12" s="16">
        <f>'Raw Plate Reader Measurements'!I9-'Raw Plate Reader Measurements'!$J9</f>
        <v>7046</v>
      </c>
      <c r="S12" s="26"/>
      <c r="T12" s="23">
        <f>'Raw Plate Reader Measurements'!M9-'Raw Plate Reader Measurements'!$U9</f>
        <v>1.1999999999999997E-2</v>
      </c>
      <c r="U12" s="23">
        <f>'Raw Plate Reader Measurements'!N9-'Raw Plate Reader Measurements'!$U9</f>
        <v>1.0000000000000002E-2</v>
      </c>
      <c r="V12" s="23">
        <f>'Raw Plate Reader Measurements'!O9-'Raw Plate Reader Measurements'!$U9</f>
        <v>1.1999999999999997E-2</v>
      </c>
      <c r="W12" s="23">
        <f>'Raw Plate Reader Measurements'!P9-'Raw Plate Reader Measurements'!$U9</f>
        <v>1.7000000000000001E-2</v>
      </c>
      <c r="X12" s="23">
        <f>'Raw Plate Reader Measurements'!Q9-'Raw Plate Reader Measurements'!$U9</f>
        <v>1.0000000000000002E-2</v>
      </c>
      <c r="Y12" s="23">
        <f>'Raw Plate Reader Measurements'!R9-'Raw Plate Reader Measurements'!$U9</f>
        <v>1.0000000000000002E-2</v>
      </c>
      <c r="Z12" s="23">
        <f>'Raw Plate Reader Measurements'!S9-'Raw Plate Reader Measurements'!$U9</f>
        <v>1.0000000000000002E-2</v>
      </c>
      <c r="AA12" s="23">
        <f>'Raw Plate Reader Measurements'!T9-'Raw Plate Reader Measurements'!$U9</f>
        <v>1.1999999999999997E-2</v>
      </c>
    </row>
    <row r="13" spans="1:28" x14ac:dyDescent="0.3">
      <c r="A13" t="s">
        <v>32</v>
      </c>
      <c r="B13" s="23">
        <f t="shared" si="0"/>
        <v>4.4302895619287935E-2</v>
      </c>
      <c r="C13" s="23">
        <f t="shared" si="0"/>
        <v>0.18106797254377005</v>
      </c>
      <c r="D13" s="23">
        <f t="shared" si="0"/>
        <v>1.4045768726196495</v>
      </c>
      <c r="E13" s="23">
        <f t="shared" si="0"/>
        <v>0.25644904550567632</v>
      </c>
      <c r="F13" s="23">
        <f t="shared" si="0"/>
        <v>5.6016285630010328E-2</v>
      </c>
      <c r="G13" s="23">
        <f t="shared" si="0"/>
        <v>1.1452593512653606</v>
      </c>
      <c r="H13" s="23">
        <f t="shared" si="0"/>
        <v>6.4485921795484083E-2</v>
      </c>
      <c r="I13" s="23">
        <f t="shared" si="0"/>
        <v>0.10076539853602066</v>
      </c>
      <c r="K13" s="16">
        <f>'Raw Plate Reader Measurements'!B10-'Raw Plate Reader Measurements'!$J10</f>
        <v>1652</v>
      </c>
      <c r="L13" s="16">
        <f>'Raw Plate Reader Measurements'!C10-'Raw Plate Reader Measurements'!$J10</f>
        <v>6138</v>
      </c>
      <c r="M13" s="16">
        <f>'Raw Plate Reader Measurements'!D10-'Raw Plate Reader Measurements'!$J10</f>
        <v>66659</v>
      </c>
      <c r="N13" s="16">
        <f>'Raw Plate Reader Measurements'!E10-'Raw Plate Reader Measurements'!$J10</f>
        <v>13040</v>
      </c>
      <c r="O13" s="16">
        <f>'Raw Plate Reader Measurements'!F10-'Raw Plate Reader Measurements'!$J10</f>
        <v>1709</v>
      </c>
      <c r="P13" s="16">
        <f>'Raw Plate Reader Measurements'!G10-'Raw Plate Reader Measurements'!$J10</f>
        <v>38823</v>
      </c>
      <c r="Q13" s="16">
        <f>'Raw Plate Reader Measurements'!H10-'Raw Plate Reader Measurements'!$J10</f>
        <v>2186</v>
      </c>
      <c r="R13" s="16">
        <f>'Raw Plate Reader Measurements'!I10-'Raw Plate Reader Measurements'!$J10</f>
        <v>4099</v>
      </c>
      <c r="S13" s="26"/>
      <c r="T13" s="23">
        <f>'Raw Plate Reader Measurements'!M10-'Raw Plate Reader Measurements'!$U10</f>
        <v>1.0999999999999996E-2</v>
      </c>
      <c r="U13" s="23">
        <f>'Raw Plate Reader Measurements'!N10-'Raw Plate Reader Measurements'!$U10</f>
        <v>1.0000000000000002E-2</v>
      </c>
      <c r="V13" s="23">
        <f>'Raw Plate Reader Measurements'!O10-'Raw Plate Reader Measurements'!$U10</f>
        <v>1.3999999999999999E-2</v>
      </c>
      <c r="W13" s="23">
        <f>'Raw Plate Reader Measurements'!P10-'Raw Plate Reader Measurements'!$U10</f>
        <v>1.4999999999999999E-2</v>
      </c>
      <c r="X13" s="23">
        <f>'Raw Plate Reader Measurements'!Q10-'Raw Plate Reader Measurements'!$U10</f>
        <v>9.0000000000000011E-3</v>
      </c>
      <c r="Y13" s="23">
        <f>'Raw Plate Reader Measurements'!R10-'Raw Plate Reader Measurements'!$U10</f>
        <v>1.0000000000000002E-2</v>
      </c>
      <c r="Z13" s="23">
        <f>'Raw Plate Reader Measurements'!S10-'Raw Plate Reader Measurements'!$U10</f>
        <v>1.0000000000000002E-2</v>
      </c>
      <c r="AA13" s="23">
        <f>'Raw Plate Reader Measurements'!T10-'Raw Plate Reader Measurements'!$U10</f>
        <v>1.1999999999999997E-2</v>
      </c>
    </row>
    <row r="14" spans="1:28" x14ac:dyDescent="0.3">
      <c r="A14" t="s">
        <v>36</v>
      </c>
      <c r="B14" s="23">
        <f t="shared" si="0"/>
        <v>6.1227865159075065E-2</v>
      </c>
      <c r="C14" s="23">
        <f t="shared" si="0"/>
        <v>0.18947533197273314</v>
      </c>
      <c r="D14" s="23">
        <f t="shared" si="0"/>
        <v>1.5000767369010231</v>
      </c>
      <c r="E14" s="23">
        <f t="shared" si="0"/>
        <v>0.20039383691534671</v>
      </c>
      <c r="F14" s="23">
        <f t="shared" si="0"/>
        <v>2.3710228565013883E-2</v>
      </c>
      <c r="G14" s="23">
        <f t="shared" si="0"/>
        <v>1.3659957319819775</v>
      </c>
      <c r="H14" s="23">
        <f t="shared" si="0"/>
        <v>5.414798353468523E-2</v>
      </c>
      <c r="I14" s="23">
        <f t="shared" si="0"/>
        <v>0.17684954307590459</v>
      </c>
      <c r="K14" s="16">
        <f>'Raw Plate Reader Measurements'!B11-'Raw Plate Reader Measurements'!$J11</f>
        <v>1868</v>
      </c>
      <c r="L14" s="16">
        <f>'Raw Plate Reader Measurements'!C11-'Raw Plate Reader Measurements'!$J11</f>
        <v>6423</v>
      </c>
      <c r="M14" s="16">
        <f>'Raw Plate Reader Measurements'!D11-'Raw Plate Reader Measurements'!$J11</f>
        <v>55936</v>
      </c>
      <c r="N14" s="16">
        <f>'Raw Plate Reader Measurements'!E11-'Raw Plate Reader Measurements'!$J11</f>
        <v>10869</v>
      </c>
      <c r="O14" s="16">
        <f>'Raw Plate Reader Measurements'!F11-'Raw Plate Reader Measurements'!$J11</f>
        <v>1929</v>
      </c>
      <c r="P14" s="16">
        <f>'Raw Plate Reader Measurements'!G11-'Raw Plate Reader Measurements'!$J11</f>
        <v>32414</v>
      </c>
      <c r="Q14" s="16">
        <f>'Raw Plate Reader Measurements'!H11-'Raw Plate Reader Measurements'!$J11</f>
        <v>1652</v>
      </c>
      <c r="R14" s="16">
        <f>'Raw Plate Reader Measurements'!I11-'Raw Plate Reader Measurements'!$J11</f>
        <v>5995</v>
      </c>
      <c r="S14" s="26"/>
      <c r="T14" s="23">
        <f>'Raw Plate Reader Measurements'!M11-'Raw Plate Reader Measurements'!$U11</f>
        <v>9.0000000000000011E-3</v>
      </c>
      <c r="U14" s="23">
        <f>'Raw Plate Reader Measurements'!N11-'Raw Plate Reader Measurements'!$U11</f>
        <v>9.999999999999995E-3</v>
      </c>
      <c r="V14" s="23">
        <f>'Raw Plate Reader Measurements'!O11-'Raw Plate Reader Measurements'!$U11</f>
        <v>1.0999999999999996E-2</v>
      </c>
      <c r="W14" s="23">
        <f>'Raw Plate Reader Measurements'!P11-'Raw Plate Reader Measurements'!$U11</f>
        <v>1.6E-2</v>
      </c>
      <c r="X14" s="23">
        <f>'Raw Plate Reader Measurements'!Q11-'Raw Plate Reader Measurements'!$U11</f>
        <v>2.4E-2</v>
      </c>
      <c r="Y14" s="23">
        <f>'Raw Plate Reader Measurements'!R11-'Raw Plate Reader Measurements'!$U11</f>
        <v>6.9999999999999993E-3</v>
      </c>
      <c r="Z14" s="23">
        <f>'Raw Plate Reader Measurements'!S11-'Raw Plate Reader Measurements'!$U11</f>
        <v>9.0000000000000011E-3</v>
      </c>
      <c r="AA14" s="23">
        <f>'Raw Plate Reader Measurements'!T11-'Raw Plate Reader Measurements'!$U11</f>
        <v>9.999999999999995E-3</v>
      </c>
    </row>
    <row r="15" spans="1:28" x14ac:dyDescent="0.3">
      <c r="A15" t="s">
        <v>37</v>
      </c>
      <c r="B15" s="23">
        <f t="shared" si="0"/>
        <v>3.8480467717748455E-2</v>
      </c>
      <c r="C15" s="23">
        <f t="shared" si="0"/>
        <v>0.17221812051328289</v>
      </c>
      <c r="D15" s="23">
        <f t="shared" si="0"/>
        <v>1.6989355937994155</v>
      </c>
      <c r="E15" s="23">
        <f t="shared" si="0"/>
        <v>0.21119680212311795</v>
      </c>
      <c r="F15" s="23">
        <f t="shared" si="0"/>
        <v>3.5714069527477625E-2</v>
      </c>
      <c r="G15" s="23">
        <f t="shared" si="0"/>
        <v>1.0479208120989234</v>
      </c>
      <c r="H15" s="23">
        <f t="shared" si="0"/>
        <v>4.3331497719645208E-2</v>
      </c>
      <c r="I15" s="23">
        <f t="shared" si="0"/>
        <v>0.16770469597773432</v>
      </c>
      <c r="K15" s="16">
        <f>'Raw Plate Reader Measurements'!B12-'Raw Plate Reader Measurements'!$J12</f>
        <v>1174</v>
      </c>
      <c r="L15" s="16">
        <f>'Raw Plate Reader Measurements'!C12-'Raw Plate Reader Measurements'!$J12</f>
        <v>5838</v>
      </c>
      <c r="M15" s="16">
        <f>'Raw Plate Reader Measurements'!D12-'Raw Plate Reader Measurements'!$J12</f>
        <v>57592</v>
      </c>
      <c r="N15" s="16">
        <f>'Raw Plate Reader Measurements'!E12-'Raw Plate Reader Measurements'!$J12</f>
        <v>10739</v>
      </c>
      <c r="O15" s="16">
        <f>'Raw Plate Reader Measurements'!F12-'Raw Plate Reader Measurements'!$J12</f>
        <v>1816</v>
      </c>
      <c r="P15" s="16">
        <f>'Raw Plate Reader Measurements'!G12-'Raw Plate Reader Measurements'!$J12</f>
        <v>31971</v>
      </c>
      <c r="Q15" s="16">
        <f>'Raw Plate Reader Measurements'!H12-'Raw Plate Reader Measurements'!$J12</f>
        <v>1322</v>
      </c>
      <c r="R15" s="16">
        <f>'Raw Plate Reader Measurements'!I12-'Raw Plate Reader Measurements'!$J12</f>
        <v>5685</v>
      </c>
      <c r="S15" s="26"/>
      <c r="T15" s="23">
        <f>'Raw Plate Reader Measurements'!M12-'Raw Plate Reader Measurements'!$U12</f>
        <v>9.0000000000000011E-3</v>
      </c>
      <c r="U15" s="23">
        <f>'Raw Plate Reader Measurements'!N12-'Raw Plate Reader Measurements'!$U12</f>
        <v>9.999999999999995E-3</v>
      </c>
      <c r="V15" s="23">
        <f>'Raw Plate Reader Measurements'!O12-'Raw Plate Reader Measurements'!$U12</f>
        <v>9.999999999999995E-3</v>
      </c>
      <c r="W15" s="23">
        <f>'Raw Plate Reader Measurements'!P12-'Raw Plate Reader Measurements'!$U12</f>
        <v>1.4999999999999999E-2</v>
      </c>
      <c r="X15" s="23">
        <f>'Raw Plate Reader Measurements'!Q12-'Raw Plate Reader Measurements'!$U12</f>
        <v>1.4999999999999999E-2</v>
      </c>
      <c r="Y15" s="23">
        <f>'Raw Plate Reader Measurements'!R12-'Raw Plate Reader Measurements'!$U12</f>
        <v>9.0000000000000011E-3</v>
      </c>
      <c r="Z15" s="23">
        <f>'Raw Plate Reader Measurements'!S12-'Raw Plate Reader Measurements'!$U12</f>
        <v>9.0000000000000011E-3</v>
      </c>
      <c r="AA15" s="23">
        <f>'Raw Plate Reader Measurements'!T12-'Raw Plate Reader Measurements'!$U12</f>
        <v>9.999999999999995E-3</v>
      </c>
    </row>
    <row r="16" spans="1:28" x14ac:dyDescent="0.3">
      <c r="A16" t="s">
        <v>38</v>
      </c>
      <c r="B16" s="23">
        <f t="shared" si="0"/>
        <v>4.9028180248899614E-2</v>
      </c>
      <c r="C16" s="23">
        <f t="shared" si="0"/>
        <v>0.16637721817316126</v>
      </c>
      <c r="D16" s="23">
        <f t="shared" si="0"/>
        <v>1.3886155323503779</v>
      </c>
      <c r="E16" s="23">
        <f t="shared" si="0"/>
        <v>0.1982019801808351</v>
      </c>
      <c r="F16" s="23">
        <f t="shared" si="0"/>
        <v>3.6024103559395344E-2</v>
      </c>
      <c r="G16" s="23">
        <f t="shared" si="0"/>
        <v>0.87299767620743363</v>
      </c>
      <c r="H16" s="23">
        <f t="shared" si="0"/>
        <v>5.4780584068716359E-2</v>
      </c>
      <c r="I16" s="23">
        <f t="shared" si="0"/>
        <v>0.17897350756322139</v>
      </c>
      <c r="K16" s="16">
        <f>'Raw Plate Reader Measurements'!B13-'Raw Plate Reader Measurements'!$J13</f>
        <v>1662</v>
      </c>
      <c r="L16" s="16">
        <f>'Raw Plate Reader Measurements'!C13-'Raw Plate Reader Measurements'!$J13</f>
        <v>6204</v>
      </c>
      <c r="M16" s="16">
        <f>'Raw Plate Reader Measurements'!D13-'Raw Plate Reader Measurements'!$J13</f>
        <v>56487</v>
      </c>
      <c r="N16" s="16">
        <f>'Raw Plate Reader Measurements'!E13-'Raw Plate Reader Measurements'!$J13</f>
        <v>11422</v>
      </c>
      <c r="O16" s="16">
        <f>'Raw Plate Reader Measurements'!F13-'Raw Plate Reader Measurements'!$J13</f>
        <v>2076</v>
      </c>
      <c r="P16" s="16">
        <f>'Raw Plate Reader Measurements'!G13-'Raw Plate Reader Measurements'!$J13</f>
        <v>32553</v>
      </c>
      <c r="Q16" s="16">
        <f>'Raw Plate Reader Measurements'!H13-'Raw Plate Reader Measurements'!$J13</f>
        <v>1857</v>
      </c>
      <c r="R16" s="16">
        <f>'Raw Plate Reader Measurements'!I13-'Raw Plate Reader Measurements'!$J13</f>
        <v>6067</v>
      </c>
      <c r="S16" s="26"/>
      <c r="T16" s="23">
        <f>'Raw Plate Reader Measurements'!M13-'Raw Plate Reader Measurements'!$U13</f>
        <v>1.0000000000000002E-2</v>
      </c>
      <c r="U16" s="23">
        <f>'Raw Plate Reader Measurements'!N13-'Raw Plate Reader Measurements'!$U13</f>
        <v>1.0999999999999996E-2</v>
      </c>
      <c r="V16" s="23">
        <f>'Raw Plate Reader Measurements'!O13-'Raw Plate Reader Measurements'!$U13</f>
        <v>1.1999999999999997E-2</v>
      </c>
      <c r="W16" s="23">
        <f>'Raw Plate Reader Measurements'!P13-'Raw Plate Reader Measurements'!$U13</f>
        <v>1.7000000000000001E-2</v>
      </c>
      <c r="X16" s="23">
        <f>'Raw Plate Reader Measurements'!Q13-'Raw Plate Reader Measurements'!$U13</f>
        <v>1.7000000000000001E-2</v>
      </c>
      <c r="Y16" s="23">
        <f>'Raw Plate Reader Measurements'!R13-'Raw Plate Reader Measurements'!$U13</f>
        <v>1.0999999999999996E-2</v>
      </c>
      <c r="Z16" s="23">
        <f>'Raw Plate Reader Measurements'!S13-'Raw Plate Reader Measurements'!$U13</f>
        <v>1.0000000000000002E-2</v>
      </c>
      <c r="AA16" s="23">
        <f>'Raw Plate Reader Measurements'!T13-'Raw Plate Reader Measurements'!$U13</f>
        <v>1.0000000000000002E-2</v>
      </c>
    </row>
    <row r="17" spans="1:27" x14ac:dyDescent="0.3">
      <c r="A17" t="s">
        <v>39</v>
      </c>
      <c r="B17" s="23">
        <f t="shared" si="0"/>
        <v>5.7258542637252802E-2</v>
      </c>
      <c r="C17" s="23">
        <f t="shared" si="0"/>
        <v>0.17599405737962401</v>
      </c>
      <c r="D17" s="23">
        <f t="shared" si="0"/>
        <v>1.3619922274919951</v>
      </c>
      <c r="E17" s="23">
        <f t="shared" si="0"/>
        <v>0.15915686270701759</v>
      </c>
      <c r="F17" s="23">
        <f t="shared" si="0"/>
        <v>3.9960485706892646E-2</v>
      </c>
      <c r="G17" s="23">
        <f t="shared" si="0"/>
        <v>0.93336439414872674</v>
      </c>
      <c r="H17" s="23">
        <f t="shared" si="0"/>
        <v>6.5325018876893251E-2</v>
      </c>
      <c r="I17" s="23">
        <f t="shared" si="0"/>
        <v>0.1378856112194535</v>
      </c>
      <c r="K17" s="16">
        <f>'Raw Plate Reader Measurements'!B14-'Raw Plate Reader Measurements'!$J14</f>
        <v>1941</v>
      </c>
      <c r="L17" s="16">
        <f>'Raw Plate Reader Measurements'!C14-'Raw Plate Reader Measurements'!$J14</f>
        <v>5966</v>
      </c>
      <c r="M17" s="16">
        <f>'Raw Plate Reader Measurements'!D14-'Raw Plate Reader Measurements'!$J14</f>
        <v>55404</v>
      </c>
      <c r="N17" s="16">
        <f>'Raw Plate Reader Measurements'!E14-'Raw Plate Reader Measurements'!$J14</f>
        <v>11330</v>
      </c>
      <c r="O17" s="16">
        <f>'Raw Plate Reader Measurements'!F14-'Raw Plate Reader Measurements'!$J14</f>
        <v>1761</v>
      </c>
      <c r="P17" s="16">
        <f>'Raw Plate Reader Measurements'!G14-'Raw Plate Reader Measurements'!$J14</f>
        <v>31640</v>
      </c>
      <c r="Q17" s="16">
        <f>'Raw Plate Reader Measurements'!H14-'Raw Plate Reader Measurements'!$J14</f>
        <v>1993</v>
      </c>
      <c r="R17" s="16">
        <f>'Raw Plate Reader Measurements'!I14-'Raw Plate Reader Measurements'!$J14</f>
        <v>5609</v>
      </c>
      <c r="S17" s="26"/>
      <c r="T17" s="23">
        <f>'Raw Plate Reader Measurements'!M14-'Raw Plate Reader Measurements'!$U14</f>
        <v>1.0000000000000002E-2</v>
      </c>
      <c r="U17" s="23">
        <f>'Raw Plate Reader Measurements'!N14-'Raw Plate Reader Measurements'!$U14</f>
        <v>1.0000000000000002E-2</v>
      </c>
      <c r="V17" s="23">
        <f>'Raw Plate Reader Measurements'!O14-'Raw Plate Reader Measurements'!$U14</f>
        <v>1.1999999999999997E-2</v>
      </c>
      <c r="W17" s="23">
        <f>'Raw Plate Reader Measurements'!P14-'Raw Plate Reader Measurements'!$U14</f>
        <v>2.0999999999999998E-2</v>
      </c>
      <c r="X17" s="23">
        <f>'Raw Plate Reader Measurements'!Q14-'Raw Plate Reader Measurements'!$U14</f>
        <v>1.2999999999999998E-2</v>
      </c>
      <c r="Y17" s="23">
        <f>'Raw Plate Reader Measurements'!R14-'Raw Plate Reader Measurements'!$U14</f>
        <v>1.0000000000000002E-2</v>
      </c>
      <c r="Z17" s="23">
        <f>'Raw Plate Reader Measurements'!S14-'Raw Plate Reader Measurements'!$U14</f>
        <v>9.0000000000000011E-3</v>
      </c>
      <c r="AA17" s="23">
        <f>'Raw Plate Reader Measurements'!T14-'Raw Plate Reader Measurements'!$U14</f>
        <v>1.1999999999999997E-2</v>
      </c>
    </row>
    <row r="18" spans="1:27" x14ac:dyDescent="0.3">
      <c r="B18" s="25"/>
      <c r="C18" s="25"/>
      <c r="D18" s="25"/>
      <c r="E18" s="25"/>
      <c r="F18" s="25"/>
      <c r="G18" s="25"/>
      <c r="H18" s="25"/>
      <c r="I18" s="25"/>
      <c r="K18" s="26"/>
      <c r="L18" s="26"/>
      <c r="M18" s="26"/>
      <c r="N18" s="26"/>
      <c r="O18" s="26"/>
      <c r="P18" s="26"/>
      <c r="Q18" s="26"/>
      <c r="R18" s="26"/>
      <c r="S18" s="26"/>
      <c r="T18" s="25"/>
      <c r="U18" s="25"/>
      <c r="V18" s="25"/>
      <c r="W18" s="25"/>
      <c r="X18" s="25"/>
      <c r="Y18" s="25"/>
      <c r="Z18" s="25"/>
      <c r="AA18" s="25"/>
    </row>
    <row r="19" spans="1:27" x14ac:dyDescent="0.3">
      <c r="A19" s="17" t="s">
        <v>25</v>
      </c>
      <c r="B19" s="25" t="s">
        <v>47</v>
      </c>
      <c r="C19" s="25" t="s">
        <v>48</v>
      </c>
      <c r="D19" s="25" t="s">
        <v>40</v>
      </c>
      <c r="E19" s="25" t="s">
        <v>41</v>
      </c>
      <c r="F19" s="25" t="s">
        <v>42</v>
      </c>
      <c r="G19" s="25" t="s">
        <v>43</v>
      </c>
      <c r="H19" s="25" t="s">
        <v>44</v>
      </c>
      <c r="I19" s="25" t="s">
        <v>45</v>
      </c>
      <c r="K19" s="26" t="s">
        <v>47</v>
      </c>
      <c r="L19" s="26" t="s">
        <v>48</v>
      </c>
      <c r="M19" s="26" t="s">
        <v>40</v>
      </c>
      <c r="N19" s="26" t="s">
        <v>41</v>
      </c>
      <c r="O19" s="26" t="s">
        <v>42</v>
      </c>
      <c r="P19" s="26" t="s">
        <v>43</v>
      </c>
      <c r="Q19" s="26" t="s">
        <v>44</v>
      </c>
      <c r="R19" s="26" t="s">
        <v>45</v>
      </c>
      <c r="S19" s="26"/>
      <c r="T19" s="25" t="s">
        <v>47</v>
      </c>
      <c r="U19" s="25" t="s">
        <v>48</v>
      </c>
      <c r="V19" s="25" t="s">
        <v>40</v>
      </c>
      <c r="W19" s="25" t="s">
        <v>41</v>
      </c>
      <c r="X19" s="25" t="s">
        <v>42</v>
      </c>
      <c r="Y19" s="25" t="s">
        <v>43</v>
      </c>
      <c r="Z19" s="25" t="s">
        <v>44</v>
      </c>
      <c r="AA19" s="25" t="s">
        <v>45</v>
      </c>
    </row>
    <row r="20" spans="1:27" x14ac:dyDescent="0.3">
      <c r="A20" t="s">
        <v>31</v>
      </c>
      <c r="B20" s="23">
        <f t="shared" ref="B20:I27" si="1">K20/T20*$B$3/$B$2</f>
        <v>4.5318082861432532E-3</v>
      </c>
      <c r="C20" s="23">
        <f t="shared" si="1"/>
        <v>8.5522347844249808E-2</v>
      </c>
      <c r="D20" s="23">
        <f t="shared" si="1"/>
        <v>0.68730296612676045</v>
      </c>
      <c r="E20" s="23">
        <f t="shared" si="1"/>
        <v>0.11916807485003419</v>
      </c>
      <c r="F20" s="23">
        <f t="shared" si="1"/>
        <v>5.0775598908510125E-3</v>
      </c>
      <c r="G20" s="23">
        <f t="shared" si="1"/>
        <v>0.25400351748464473</v>
      </c>
      <c r="H20" s="23">
        <f t="shared" si="1"/>
        <v>6.0311741587770924E-3</v>
      </c>
      <c r="I20" s="23">
        <f t="shared" si="1"/>
        <v>5.8159764002941441E-2</v>
      </c>
      <c r="K20" s="16">
        <f>'Raw Plate Reader Measurements'!B17-'Raw Plate Reader Measurements'!$J17</f>
        <v>4240</v>
      </c>
      <c r="L20" s="16">
        <f>'Raw Plate Reader Measurements'!C17-'Raw Plate Reader Measurements'!$J17</f>
        <v>78276</v>
      </c>
      <c r="M20" s="16">
        <f>'Raw Plate Reader Measurements'!D17-'Raw Plate Reader Measurements'!$J17</f>
        <v>193380</v>
      </c>
      <c r="N20" s="16">
        <f>'Raw Plate Reader Measurements'!E17-'Raw Plate Reader Measurements'!$J17</f>
        <v>119978</v>
      </c>
      <c r="O20" s="16">
        <f>'Raw Plate Reader Measurements'!F17-'Raw Plate Reader Measurements'!$J17</f>
        <v>4458</v>
      </c>
      <c r="P20" s="16">
        <f>'Raw Plate Reader Measurements'!G17-'Raw Plate Reader Measurements'!$J17</f>
        <v>179097</v>
      </c>
      <c r="Q20" s="16">
        <f>'Raw Plate Reader Measurements'!H17-'Raw Plate Reader Measurements'!$J17</f>
        <v>4089</v>
      </c>
      <c r="R20" s="16">
        <f>'Raw Plate Reader Measurements'!I17-'Raw Plate Reader Measurements'!$J17</f>
        <v>50866</v>
      </c>
      <c r="S20" s="26"/>
      <c r="T20" s="23">
        <f>'Raw Plate Reader Measurements'!M17-'Raw Plate Reader Measurements'!$U17</f>
        <v>0.27600000000000002</v>
      </c>
      <c r="U20" s="23">
        <f>'Raw Plate Reader Measurements'!N17-'Raw Plate Reader Measurements'!$U17</f>
        <v>0.27</v>
      </c>
      <c r="V20" s="23">
        <f>'Raw Plate Reader Measurements'!O17-'Raw Plate Reader Measurements'!$U17</f>
        <v>8.299999999999999E-2</v>
      </c>
      <c r="W20" s="23">
        <f>'Raw Plate Reader Measurements'!P17-'Raw Plate Reader Measurements'!$U17</f>
        <v>0.29700000000000004</v>
      </c>
      <c r="X20" s="23">
        <f>'Raw Plate Reader Measurements'!Q17-'Raw Plate Reader Measurements'!$U17</f>
        <v>0.25900000000000001</v>
      </c>
      <c r="Y20" s="23">
        <f>'Raw Plate Reader Measurements'!R17-'Raw Plate Reader Measurements'!$U17</f>
        <v>0.20799999999999999</v>
      </c>
      <c r="Z20" s="23">
        <f>'Raw Plate Reader Measurements'!S17-'Raw Plate Reader Measurements'!$U17</f>
        <v>0.19999999999999998</v>
      </c>
      <c r="AA20" s="23">
        <f>'Raw Plate Reader Measurements'!T17-'Raw Plate Reader Measurements'!$U17</f>
        <v>0.25800000000000001</v>
      </c>
    </row>
    <row r="21" spans="1:27" x14ac:dyDescent="0.3">
      <c r="A21" t="s">
        <v>34</v>
      </c>
      <c r="B21" s="23">
        <f t="shared" si="1"/>
        <v>6.2587942699366839E-3</v>
      </c>
      <c r="C21" s="23">
        <f t="shared" si="1"/>
        <v>8.9119916759231643E-2</v>
      </c>
      <c r="D21" s="23">
        <f t="shared" si="1"/>
        <v>0.6188901360288197</v>
      </c>
      <c r="E21" s="23">
        <f t="shared" si="1"/>
        <v>0.12503505468434306</v>
      </c>
      <c r="F21" s="23">
        <f t="shared" si="1"/>
        <v>7.217545989308528E-3</v>
      </c>
      <c r="G21" s="23">
        <f t="shared" si="1"/>
        <v>0.25868830506368012</v>
      </c>
      <c r="H21" s="23">
        <f t="shared" si="1"/>
        <v>9.1947933530159894E-3</v>
      </c>
      <c r="I21" s="23">
        <f t="shared" si="1"/>
        <v>5.6813166625292441E-2</v>
      </c>
      <c r="K21" s="16">
        <f>'Raw Plate Reader Measurements'!B18-'Raw Plate Reader Measurements'!$J18</f>
        <v>5877</v>
      </c>
      <c r="L21" s="16">
        <f>'Raw Plate Reader Measurements'!C18-'Raw Plate Reader Measurements'!$J18</f>
        <v>79454</v>
      </c>
      <c r="M21" s="16">
        <f>'Raw Plate Reader Measurements'!D18-'Raw Plate Reader Measurements'!$J18</f>
        <v>195111</v>
      </c>
      <c r="N21" s="16">
        <f>'Raw Plate Reader Measurements'!E18-'Raw Plate Reader Measurements'!$J18</f>
        <v>125461</v>
      </c>
      <c r="O21" s="16">
        <f>'Raw Plate Reader Measurements'!F18-'Raw Plate Reader Measurements'!$J18</f>
        <v>5872</v>
      </c>
      <c r="P21" s="16">
        <f>'Raw Plate Reader Measurements'!G18-'Raw Plate Reader Measurements'!$J18</f>
        <v>185031</v>
      </c>
      <c r="Q21" s="16">
        <f>'Raw Plate Reader Measurements'!H18-'Raw Plate Reader Measurements'!$J18</f>
        <v>5891</v>
      </c>
      <c r="R21" s="16">
        <f>'Raw Plate Reader Measurements'!I18-'Raw Plate Reader Measurements'!$J18</f>
        <v>51229</v>
      </c>
      <c r="S21" s="26"/>
      <c r="T21" s="23">
        <f>'Raw Plate Reader Measurements'!M18-'Raw Plate Reader Measurements'!$U18</f>
        <v>0.27700000000000002</v>
      </c>
      <c r="U21" s="23">
        <f>'Raw Plate Reader Measurements'!N18-'Raw Plate Reader Measurements'!$U18</f>
        <v>0.26300000000000001</v>
      </c>
      <c r="V21" s="23">
        <f>'Raw Plate Reader Measurements'!O18-'Raw Plate Reader Measurements'!$U18</f>
        <v>9.2999999999999999E-2</v>
      </c>
      <c r="W21" s="23">
        <f>'Raw Plate Reader Measurements'!P18-'Raw Plate Reader Measurements'!$U18</f>
        <v>0.29600000000000004</v>
      </c>
      <c r="X21" s="23">
        <f>'Raw Plate Reader Measurements'!Q18-'Raw Plate Reader Measurements'!$U18</f>
        <v>0.24000000000000002</v>
      </c>
      <c r="Y21" s="23">
        <f>'Raw Plate Reader Measurements'!R18-'Raw Plate Reader Measurements'!$U18</f>
        <v>0.21099999999999999</v>
      </c>
      <c r="Z21" s="23">
        <f>'Raw Plate Reader Measurements'!S18-'Raw Plate Reader Measurements'!$U18</f>
        <v>0.189</v>
      </c>
      <c r="AA21" s="23">
        <f>'Raw Plate Reader Measurements'!T18-'Raw Plate Reader Measurements'!$U18</f>
        <v>0.26600000000000001</v>
      </c>
    </row>
    <row r="22" spans="1:27" x14ac:dyDescent="0.3">
      <c r="A22" t="s">
        <v>33</v>
      </c>
      <c r="B22" s="23">
        <f t="shared" si="1"/>
        <v>5.890281949277233E-3</v>
      </c>
      <c r="C22" s="23">
        <f t="shared" si="1"/>
        <v>8.9137306616847975E-2</v>
      </c>
      <c r="D22" s="23">
        <f t="shared" si="1"/>
        <v>0.62309548609972409</v>
      </c>
      <c r="E22" s="23">
        <f t="shared" si="1"/>
        <v>0.12599160147430319</v>
      </c>
      <c r="F22" s="23">
        <f t="shared" si="1"/>
        <v>6.9446269688514277E-3</v>
      </c>
      <c r="G22" s="23">
        <f t="shared" si="1"/>
        <v>0.25616164879579739</v>
      </c>
      <c r="H22" s="23">
        <f t="shared" si="1"/>
        <v>8.9088510440238789E-3</v>
      </c>
      <c r="I22" s="23">
        <f t="shared" si="1"/>
        <v>5.6709851811362587E-2</v>
      </c>
      <c r="K22" s="16">
        <f>'Raw Plate Reader Measurements'!B19-'Raw Plate Reader Measurements'!$J19</f>
        <v>5511</v>
      </c>
      <c r="L22" s="16">
        <f>'Raw Plate Reader Measurements'!C19-'Raw Plate Reader Measurements'!$J19</f>
        <v>80376</v>
      </c>
      <c r="M22" s="16">
        <f>'Raw Plate Reader Measurements'!D19-'Raw Plate Reader Measurements'!$J19</f>
        <v>198549</v>
      </c>
      <c r="N22" s="16">
        <f>'Raw Plate Reader Measurements'!E19-'Raw Plate Reader Measurements'!$J19</f>
        <v>127275</v>
      </c>
      <c r="O22" s="16">
        <f>'Raw Plate Reader Measurements'!F19-'Raw Plate Reader Measurements'!$J19</f>
        <v>5956</v>
      </c>
      <c r="P22" s="16">
        <f>'Raw Plate Reader Measurements'!G19-'Raw Plate Reader Measurements'!$J19</f>
        <v>191039</v>
      </c>
      <c r="Q22" s="16">
        <f>'Raw Plate Reader Measurements'!H19-'Raw Plate Reader Measurements'!$J19</f>
        <v>5889</v>
      </c>
      <c r="R22" s="16">
        <f>'Raw Plate Reader Measurements'!I19-'Raw Plate Reader Measurements'!$J19</f>
        <v>52866</v>
      </c>
      <c r="S22" s="26"/>
      <c r="T22" s="23">
        <f>'Raw Plate Reader Measurements'!M19-'Raw Plate Reader Measurements'!$U19</f>
        <v>0.27600000000000002</v>
      </c>
      <c r="U22" s="23">
        <f>'Raw Plate Reader Measurements'!N19-'Raw Plate Reader Measurements'!$U19</f>
        <v>0.26600000000000001</v>
      </c>
      <c r="V22" s="23">
        <f>'Raw Plate Reader Measurements'!O19-'Raw Plate Reader Measurements'!$U19</f>
        <v>9.4E-2</v>
      </c>
      <c r="W22" s="23">
        <f>'Raw Plate Reader Measurements'!P19-'Raw Plate Reader Measurements'!$U19</f>
        <v>0.29800000000000004</v>
      </c>
      <c r="X22" s="23">
        <f>'Raw Plate Reader Measurements'!Q19-'Raw Plate Reader Measurements'!$U19</f>
        <v>0.253</v>
      </c>
      <c r="Y22" s="23">
        <f>'Raw Plate Reader Measurements'!R19-'Raw Plate Reader Measurements'!$U19</f>
        <v>0.22</v>
      </c>
      <c r="Z22" s="23">
        <f>'Raw Plate Reader Measurements'!S19-'Raw Plate Reader Measurements'!$U19</f>
        <v>0.19499999999999998</v>
      </c>
      <c r="AA22" s="23">
        <f>'Raw Plate Reader Measurements'!T19-'Raw Plate Reader Measurements'!$U19</f>
        <v>0.27500000000000002</v>
      </c>
    </row>
    <row r="23" spans="1:27" x14ac:dyDescent="0.3">
      <c r="A23" t="s">
        <v>32</v>
      </c>
      <c r="B23" s="23">
        <f t="shared" si="1"/>
        <v>5.3162325411712967E-3</v>
      </c>
      <c r="C23" s="23">
        <f t="shared" si="1"/>
        <v>9.6024324705992786E-2</v>
      </c>
      <c r="D23" s="23">
        <f t="shared" si="1"/>
        <v>0.63191016362967656</v>
      </c>
      <c r="E23" s="23">
        <f t="shared" si="1"/>
        <v>0.122755314197997</v>
      </c>
      <c r="F23" s="23">
        <f t="shared" si="1"/>
        <v>7.6396158553779219E-3</v>
      </c>
      <c r="G23" s="23">
        <f t="shared" si="1"/>
        <v>0.26588248467781228</v>
      </c>
      <c r="H23" s="23">
        <f t="shared" si="1"/>
        <v>9.5460403902189652E-3</v>
      </c>
      <c r="I23" s="23">
        <f t="shared" si="1"/>
        <v>5.8037263817779329E-2</v>
      </c>
      <c r="K23" s="16">
        <f>'Raw Plate Reader Measurements'!B20-'Raw Plate Reader Measurements'!$J20</f>
        <v>5046</v>
      </c>
      <c r="L23" s="16">
        <f>'Raw Plate Reader Measurements'!C20-'Raw Plate Reader Measurements'!$J20</f>
        <v>83982</v>
      </c>
      <c r="M23" s="16">
        <f>'Raw Plate Reader Measurements'!D20-'Raw Plate Reader Measurements'!$J20</f>
        <v>205642</v>
      </c>
      <c r="N23" s="16">
        <f>'Raw Plate Reader Measurements'!E20-'Raw Plate Reader Measurements'!$J20</f>
        <v>124838</v>
      </c>
      <c r="O23" s="16">
        <f>'Raw Plate Reader Measurements'!F20-'Raw Plate Reader Measurements'!$J20</f>
        <v>6060</v>
      </c>
      <c r="P23" s="16">
        <f>'Raw Plate Reader Measurements'!G20-'Raw Plate Reader Measurements'!$J20</f>
        <v>193782</v>
      </c>
      <c r="Q23" s="16">
        <f>'Raw Plate Reader Measurements'!H20-'Raw Plate Reader Measurements'!$J20</f>
        <v>5663</v>
      </c>
      <c r="R23" s="16">
        <f>'Raw Plate Reader Measurements'!I20-'Raw Plate Reader Measurements'!$J20</f>
        <v>52923</v>
      </c>
      <c r="S23" s="26"/>
      <c r="T23" s="23">
        <f>'Raw Plate Reader Measurements'!M20-'Raw Plate Reader Measurements'!$U20</f>
        <v>0.28000000000000003</v>
      </c>
      <c r="U23" s="23">
        <f>'Raw Plate Reader Measurements'!N20-'Raw Plate Reader Measurements'!$U20</f>
        <v>0.25800000000000001</v>
      </c>
      <c r="V23" s="23">
        <f>'Raw Plate Reader Measurements'!O20-'Raw Plate Reader Measurements'!$U20</f>
        <v>9.6000000000000002E-2</v>
      </c>
      <c r="W23" s="23">
        <f>'Raw Plate Reader Measurements'!P20-'Raw Plate Reader Measurements'!$U20</f>
        <v>0.30000000000000004</v>
      </c>
      <c r="X23" s="23">
        <f>'Raw Plate Reader Measurements'!Q20-'Raw Plate Reader Measurements'!$U20</f>
        <v>0.23400000000000001</v>
      </c>
      <c r="Y23" s="23">
        <f>'Raw Plate Reader Measurements'!R20-'Raw Plate Reader Measurements'!$U20</f>
        <v>0.215</v>
      </c>
      <c r="Z23" s="23">
        <f>'Raw Plate Reader Measurements'!S20-'Raw Plate Reader Measurements'!$U20</f>
        <v>0.17499999999999999</v>
      </c>
      <c r="AA23" s="23">
        <f>'Raw Plate Reader Measurements'!T20-'Raw Plate Reader Measurements'!$U20</f>
        <v>0.26900000000000002</v>
      </c>
    </row>
    <row r="24" spans="1:27" x14ac:dyDescent="0.3">
      <c r="A24" t="s">
        <v>36</v>
      </c>
      <c r="B24" s="23">
        <f t="shared" si="1"/>
        <v>4.1194886442799264E-3</v>
      </c>
      <c r="C24" s="23">
        <f t="shared" si="1"/>
        <v>7.4491947477205805E-2</v>
      </c>
      <c r="D24" s="23">
        <f t="shared" si="1"/>
        <v>0.84214729184756054</v>
      </c>
      <c r="E24" s="23">
        <f t="shared" si="1"/>
        <v>0.11351731673422386</v>
      </c>
      <c r="F24" s="23">
        <f t="shared" si="1"/>
        <v>6.4078330018868691E-3</v>
      </c>
      <c r="G24" s="23">
        <f t="shared" si="1"/>
        <v>0.24167873185923777</v>
      </c>
      <c r="H24" s="23">
        <f t="shared" si="1"/>
        <v>6.0012703151399692E-3</v>
      </c>
      <c r="I24" s="23">
        <f t="shared" si="1"/>
        <v>6.3131543559628897E-2</v>
      </c>
      <c r="K24" s="16">
        <f>'Raw Plate Reader Measurements'!B21-'Raw Plate Reader Measurements'!$J21</f>
        <v>3156</v>
      </c>
      <c r="L24" s="16">
        <f>'Raw Plate Reader Measurements'!C21-'Raw Plate Reader Measurements'!$J21</f>
        <v>71968</v>
      </c>
      <c r="M24" s="16">
        <f>'Raw Plate Reader Measurements'!D21-'Raw Plate Reader Measurements'!$J21</f>
        <v>145594</v>
      </c>
      <c r="N24" s="16">
        <f>'Raw Plate Reader Measurements'!E21-'Raw Plate Reader Measurements'!$J21</f>
        <v>120061</v>
      </c>
      <c r="O24" s="16">
        <f>'Raw Plate Reader Measurements'!F21-'Raw Plate Reader Measurements'!$J21</f>
        <v>6169</v>
      </c>
      <c r="P24" s="16">
        <f>'Raw Plate Reader Measurements'!G21-'Raw Plate Reader Measurements'!$J21</f>
        <v>180238</v>
      </c>
      <c r="Q24" s="16">
        <f>'Raw Plate Reader Measurements'!H21-'Raw Plate Reader Measurements'!$J21</f>
        <v>5269</v>
      </c>
      <c r="R24" s="16">
        <f>'Raw Plate Reader Measurements'!I21-'Raw Plate Reader Measurements'!$J21</f>
        <v>48580</v>
      </c>
      <c r="S24" s="26"/>
      <c r="T24" s="23">
        <f>'Raw Plate Reader Measurements'!M21-'Raw Plate Reader Measurements'!$U21</f>
        <v>0.22600000000000001</v>
      </c>
      <c r="U24" s="23">
        <f>'Raw Plate Reader Measurements'!N21-'Raw Plate Reader Measurements'!$U21</f>
        <v>0.28500000000000003</v>
      </c>
      <c r="V24" s="23">
        <f>'Raw Plate Reader Measurements'!O21-'Raw Plate Reader Measurements'!$U21</f>
        <v>5.0999999999999997E-2</v>
      </c>
      <c r="W24" s="23">
        <f>'Raw Plate Reader Measurements'!P21-'Raw Plate Reader Measurements'!$U21</f>
        <v>0.312</v>
      </c>
      <c r="X24" s="23">
        <f>'Raw Plate Reader Measurements'!Q21-'Raw Plate Reader Measurements'!$U21</f>
        <v>0.28400000000000003</v>
      </c>
      <c r="Y24" s="23">
        <f>'Raw Plate Reader Measurements'!R21-'Raw Plate Reader Measurements'!$U21</f>
        <v>0.22</v>
      </c>
      <c r="Z24" s="23">
        <f>'Raw Plate Reader Measurements'!S21-'Raw Plate Reader Measurements'!$U21</f>
        <v>0.25900000000000001</v>
      </c>
      <c r="AA24" s="23">
        <f>'Raw Plate Reader Measurements'!T21-'Raw Plate Reader Measurements'!$U21</f>
        <v>0.22700000000000001</v>
      </c>
    </row>
    <row r="25" spans="1:27" x14ac:dyDescent="0.3">
      <c r="A25" t="s">
        <v>37</v>
      </c>
      <c r="B25" s="23">
        <f t="shared" si="1"/>
        <v>3.3347268520676769E-3</v>
      </c>
      <c r="C25" s="23">
        <f t="shared" si="1"/>
        <v>7.8053308919379921E-2</v>
      </c>
      <c r="D25" s="23">
        <f t="shared" si="1"/>
        <v>0.96405043663369783</v>
      </c>
      <c r="E25" s="23">
        <f t="shared" si="1"/>
        <v>0.1172294613282643</v>
      </c>
      <c r="F25" s="23">
        <f t="shared" si="1"/>
        <v>6.2438885350552297E-3</v>
      </c>
      <c r="G25" s="23">
        <f t="shared" si="1"/>
        <v>0.22709662311286866</v>
      </c>
      <c r="H25" s="23">
        <f t="shared" si="1"/>
        <v>6.348066937253388E-3</v>
      </c>
      <c r="I25" s="23">
        <f t="shared" si="1"/>
        <v>5.5468824627450959E-2</v>
      </c>
      <c r="K25" s="16">
        <f>'Raw Plate Reader Measurements'!B22-'Raw Plate Reader Measurements'!$J22</f>
        <v>2600</v>
      </c>
      <c r="L25" s="16">
        <f>'Raw Plate Reader Measurements'!C22-'Raw Plate Reader Measurements'!$J22</f>
        <v>71969</v>
      </c>
      <c r="M25" s="16">
        <f>'Raw Plate Reader Measurements'!D22-'Raw Plate Reader Measurements'!$J22</f>
        <v>147061</v>
      </c>
      <c r="N25" s="16">
        <f>'Raw Plate Reader Measurements'!E22-'Raw Plate Reader Measurements'!$J22</f>
        <v>118821</v>
      </c>
      <c r="O25" s="16">
        <f>'Raw Plate Reader Measurements'!F22-'Raw Plate Reader Measurements'!$J22</f>
        <v>5990</v>
      </c>
      <c r="P25" s="16">
        <f>'Raw Plate Reader Measurements'!G22-'Raw Plate Reader Measurements'!$J22</f>
        <v>183220</v>
      </c>
      <c r="Q25" s="16">
        <f>'Raw Plate Reader Measurements'!H22-'Raw Plate Reader Measurements'!$J22</f>
        <v>5595</v>
      </c>
      <c r="R25" s="16">
        <f>'Raw Plate Reader Measurements'!I22-'Raw Plate Reader Measurements'!$J22</f>
        <v>45504</v>
      </c>
      <c r="S25" s="26"/>
      <c r="T25" s="23">
        <f>'Raw Plate Reader Measurements'!M22-'Raw Plate Reader Measurements'!$U22</f>
        <v>0.23</v>
      </c>
      <c r="U25" s="23">
        <f>'Raw Plate Reader Measurements'!N22-'Raw Plate Reader Measurements'!$U22</f>
        <v>0.27200000000000002</v>
      </c>
      <c r="V25" s="23">
        <f>'Raw Plate Reader Measurements'!O22-'Raw Plate Reader Measurements'!$U22</f>
        <v>4.5000000000000005E-2</v>
      </c>
      <c r="W25" s="23">
        <f>'Raw Plate Reader Measurements'!P22-'Raw Plate Reader Measurements'!$U22</f>
        <v>0.29900000000000004</v>
      </c>
      <c r="X25" s="23">
        <f>'Raw Plate Reader Measurements'!Q22-'Raw Plate Reader Measurements'!$U22</f>
        <v>0.28300000000000003</v>
      </c>
      <c r="Y25" s="23">
        <f>'Raw Plate Reader Measurements'!R22-'Raw Plate Reader Measurements'!$U22</f>
        <v>0.23800000000000002</v>
      </c>
      <c r="Z25" s="23">
        <f>'Raw Plate Reader Measurements'!S22-'Raw Plate Reader Measurements'!$U22</f>
        <v>0.26</v>
      </c>
      <c r="AA25" s="23">
        <f>'Raw Plate Reader Measurements'!T22-'Raw Plate Reader Measurements'!$U22</f>
        <v>0.24199999999999997</v>
      </c>
    </row>
    <row r="26" spans="1:27" x14ac:dyDescent="0.3">
      <c r="A26" t="s">
        <v>38</v>
      </c>
      <c r="B26" s="23">
        <f t="shared" si="1"/>
        <v>4.0933717297709756E-3</v>
      </c>
      <c r="C26" s="23">
        <f t="shared" si="1"/>
        <v>7.3438513487474752E-2</v>
      </c>
      <c r="D26" s="23">
        <f t="shared" si="1"/>
        <v>0.8985611218927203</v>
      </c>
      <c r="E26" s="23">
        <f t="shared" si="1"/>
        <v>0.11060816650463746</v>
      </c>
      <c r="F26" s="23">
        <f t="shared" si="1"/>
        <v>7.1417190784402052E-3</v>
      </c>
      <c r="G26" s="23">
        <f t="shared" si="1"/>
        <v>0.21945994174121369</v>
      </c>
      <c r="H26" s="23">
        <f t="shared" si="1"/>
        <v>6.8263517268631604E-3</v>
      </c>
      <c r="I26" s="23">
        <f t="shared" si="1"/>
        <v>5.6920298292697742E-2</v>
      </c>
      <c r="K26" s="16">
        <f>'Raw Plate Reader Measurements'!B23-'Raw Plate Reader Measurements'!$J23</f>
        <v>3247</v>
      </c>
      <c r="L26" s="16">
        <f>'Raw Plate Reader Measurements'!C23-'Raw Plate Reader Measurements'!$J23</f>
        <v>72195</v>
      </c>
      <c r="M26" s="16">
        <f>'Raw Plate Reader Measurements'!D23-'Raw Plate Reader Measurements'!$J23</f>
        <v>146209</v>
      </c>
      <c r="N26" s="16">
        <f>'Raw Plate Reader Measurements'!E23-'Raw Plate Reader Measurements'!$J23</f>
        <v>118109</v>
      </c>
      <c r="O26" s="16">
        <f>'Raw Plate Reader Measurements'!F23-'Raw Plate Reader Measurements'!$J23</f>
        <v>7045</v>
      </c>
      <c r="P26" s="16">
        <f>'Raw Plate Reader Measurements'!G23-'Raw Plate Reader Measurements'!$J23</f>
        <v>187474</v>
      </c>
      <c r="Q26" s="16">
        <f>'Raw Plate Reader Measurements'!H23-'Raw Plate Reader Measurements'!$J23</f>
        <v>5762</v>
      </c>
      <c r="R26" s="16">
        <f>'Raw Plate Reader Measurements'!I23-'Raw Plate Reader Measurements'!$J23</f>
        <v>45537</v>
      </c>
      <c r="S26" s="26"/>
      <c r="T26" s="23">
        <f>'Raw Plate Reader Measurements'!M23-'Raw Plate Reader Measurements'!$U23</f>
        <v>0.23400000000000001</v>
      </c>
      <c r="U26" s="23">
        <f>'Raw Plate Reader Measurements'!N23-'Raw Plate Reader Measurements'!$U23</f>
        <v>0.29000000000000004</v>
      </c>
      <c r="V26" s="23">
        <f>'Raw Plate Reader Measurements'!O23-'Raw Plate Reader Measurements'!$U23</f>
        <v>4.7999999999999994E-2</v>
      </c>
      <c r="W26" s="23">
        <f>'Raw Plate Reader Measurements'!P23-'Raw Plate Reader Measurements'!$U23</f>
        <v>0.315</v>
      </c>
      <c r="X26" s="23">
        <f>'Raw Plate Reader Measurements'!Q23-'Raw Plate Reader Measurements'!$U23</f>
        <v>0.29100000000000004</v>
      </c>
      <c r="Y26" s="23">
        <f>'Raw Plate Reader Measurements'!R23-'Raw Plate Reader Measurements'!$U23</f>
        <v>0.252</v>
      </c>
      <c r="Z26" s="23">
        <f>'Raw Plate Reader Measurements'!S23-'Raw Plate Reader Measurements'!$U23</f>
        <v>0.24899999999999997</v>
      </c>
      <c r="AA26" s="23">
        <f>'Raw Plate Reader Measurements'!T23-'Raw Plate Reader Measurements'!$U23</f>
        <v>0.23600000000000002</v>
      </c>
    </row>
    <row r="27" spans="1:27" x14ac:dyDescent="0.3">
      <c r="A27" t="s">
        <v>39</v>
      </c>
      <c r="B27" s="23">
        <f t="shared" si="1"/>
        <v>3.6457407309841475E-3</v>
      </c>
      <c r="C27" s="23">
        <f t="shared" si="1"/>
        <v>7.7523218200396926E-2</v>
      </c>
      <c r="D27" s="23">
        <f t="shared" si="1"/>
        <v>0.91801837413841392</v>
      </c>
      <c r="E27" s="23">
        <f t="shared" si="1"/>
        <v>0.10543715558621422</v>
      </c>
      <c r="F27" s="23">
        <f t="shared" si="1"/>
        <v>6.9913831040849632E-3</v>
      </c>
      <c r="G27" s="23">
        <f t="shared" si="1"/>
        <v>0.22182653899448437</v>
      </c>
      <c r="H27" s="23">
        <f t="shared" si="1"/>
        <v>6.1900604366249955E-3</v>
      </c>
      <c r="I27" s="23">
        <f t="shared" si="1"/>
        <v>5.8023260620400037E-2</v>
      </c>
      <c r="K27" s="16">
        <f>'Raw Plate Reader Measurements'!B24-'Raw Plate Reader Measurements'!$J24</f>
        <v>2929</v>
      </c>
      <c r="L27" s="16">
        <f>'Raw Plate Reader Measurements'!C24-'Raw Plate Reader Measurements'!$J24</f>
        <v>73057</v>
      </c>
      <c r="M27" s="16">
        <f>'Raw Plate Reader Measurements'!D24-'Raw Plate Reader Measurements'!$J24</f>
        <v>146263</v>
      </c>
      <c r="N27" s="16">
        <f>'Raw Plate Reader Measurements'!E24-'Raw Plate Reader Measurements'!$J24</f>
        <v>114017</v>
      </c>
      <c r="O27" s="16">
        <f>'Raw Plate Reader Measurements'!F24-'Raw Plate Reader Measurements'!$J24</f>
        <v>6873</v>
      </c>
      <c r="P27" s="16">
        <f>'Raw Plate Reader Measurements'!G24-'Raw Plate Reader Measurements'!$J24</f>
        <v>181976</v>
      </c>
      <c r="Q27" s="16">
        <f>'Raw Plate Reader Measurements'!H24-'Raw Plate Reader Measurements'!$J24</f>
        <v>5120</v>
      </c>
      <c r="R27" s="16">
        <f>'Raw Plate Reader Measurements'!I24-'Raw Plate Reader Measurements'!$J24</f>
        <v>46026</v>
      </c>
      <c r="S27" s="26"/>
      <c r="T27" s="23">
        <f>'Raw Plate Reader Measurements'!M24-'Raw Plate Reader Measurements'!$U24</f>
        <v>0.23700000000000002</v>
      </c>
      <c r="U27" s="23">
        <f>'Raw Plate Reader Measurements'!N24-'Raw Plate Reader Measurements'!$U24</f>
        <v>0.27800000000000002</v>
      </c>
      <c r="V27" s="23">
        <f>'Raw Plate Reader Measurements'!O24-'Raw Plate Reader Measurements'!$U24</f>
        <v>4.6999999999999993E-2</v>
      </c>
      <c r="W27" s="23">
        <f>'Raw Plate Reader Measurements'!P24-'Raw Plate Reader Measurements'!$U24</f>
        <v>0.31900000000000001</v>
      </c>
      <c r="X27" s="23">
        <f>'Raw Plate Reader Measurements'!Q24-'Raw Plate Reader Measurements'!$U24</f>
        <v>0.29000000000000004</v>
      </c>
      <c r="Y27" s="23">
        <f>'Raw Plate Reader Measurements'!R24-'Raw Plate Reader Measurements'!$U24</f>
        <v>0.24199999999999997</v>
      </c>
      <c r="Z27" s="23">
        <f>'Raw Plate Reader Measurements'!S24-'Raw Plate Reader Measurements'!$U24</f>
        <v>0.24399999999999997</v>
      </c>
      <c r="AA27" s="23">
        <f>'Raw Plate Reader Measurements'!T24-'Raw Plate Reader Measurements'!$U24</f>
        <v>0.23400000000000001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7"/>
  <sheetViews>
    <sheetView workbookViewId="0">
      <selection activeCell="C7" sqref="C7"/>
    </sheetView>
  </sheetViews>
  <sheetFormatPr defaultColWidth="11.5546875" defaultRowHeight="14.4" x14ac:dyDescent="0.3"/>
  <cols>
    <col min="1" max="1" width="21.44140625" customWidth="1"/>
    <col min="2" max="9" width="9.77734375" customWidth="1"/>
    <col min="10" max="10" width="6.109375" customWidth="1"/>
    <col min="11" max="18" width="9.77734375" customWidth="1"/>
    <col min="19" max="19" width="6.109375" customWidth="1"/>
    <col min="20" max="21" width="9.77734375" customWidth="1"/>
    <col min="22" max="37" width="9.6640625" customWidth="1"/>
    <col min="39" max="44" width="10.77734375" customWidth="1"/>
  </cols>
  <sheetData>
    <row r="1" spans="1:28" ht="18" x14ac:dyDescent="0.35">
      <c r="A1" s="12" t="s">
        <v>20</v>
      </c>
      <c r="B1" s="7" t="s">
        <v>132</v>
      </c>
      <c r="F1" s="11" t="s">
        <v>51</v>
      </c>
      <c r="I1" s="11"/>
    </row>
    <row r="2" spans="1:28" x14ac:dyDescent="0.3">
      <c r="A2" t="s">
        <v>130</v>
      </c>
      <c r="B2" s="15">
        <f>'Particle standard curve'!C30</f>
        <v>321993119.66774642</v>
      </c>
      <c r="F2" s="11" t="s">
        <v>162</v>
      </c>
      <c r="I2" s="11"/>
    </row>
    <row r="3" spans="1:28" x14ac:dyDescent="0.3">
      <c r="A3" s="10" t="s">
        <v>140</v>
      </c>
      <c r="B3" s="15">
        <f>'Fluorescein standard curve'!C31</f>
        <v>7718594.2986666039</v>
      </c>
      <c r="I3" s="11"/>
    </row>
    <row r="4" spans="1:28" x14ac:dyDescent="0.3">
      <c r="I4" s="11"/>
    </row>
    <row r="7" spans="1:28" ht="18" x14ac:dyDescent="0.35">
      <c r="A7" s="13" t="s">
        <v>21</v>
      </c>
    </row>
    <row r="8" spans="1:28" ht="15.6" x14ac:dyDescent="0.3">
      <c r="A8" s="20" t="s">
        <v>139</v>
      </c>
      <c r="K8" s="20" t="s">
        <v>138</v>
      </c>
      <c r="T8" s="17" t="s">
        <v>137</v>
      </c>
    </row>
    <row r="9" spans="1:28" s="9" customFormat="1" x14ac:dyDescent="0.3">
      <c r="A9" s="17" t="s">
        <v>24</v>
      </c>
      <c r="B9" t="s">
        <v>47</v>
      </c>
      <c r="C9" t="s">
        <v>48</v>
      </c>
      <c r="D9" t="s">
        <v>40</v>
      </c>
      <c r="E9" t="s">
        <v>41</v>
      </c>
      <c r="F9" t="s">
        <v>42</v>
      </c>
      <c r="G9" t="s">
        <v>43</v>
      </c>
      <c r="H9" t="s">
        <v>44</v>
      </c>
      <c r="I9" t="s">
        <v>45</v>
      </c>
      <c r="J9"/>
      <c r="K9" t="s">
        <v>47</v>
      </c>
      <c r="L9" t="s">
        <v>48</v>
      </c>
      <c r="M9" t="s">
        <v>40</v>
      </c>
      <c r="N9" t="s">
        <v>41</v>
      </c>
      <c r="O9" t="s">
        <v>42</v>
      </c>
      <c r="P9" t="s">
        <v>43</v>
      </c>
      <c r="Q9" t="s">
        <v>44</v>
      </c>
      <c r="R9" t="s">
        <v>45</v>
      </c>
      <c r="S9"/>
      <c r="T9" t="s">
        <v>47</v>
      </c>
      <c r="U9" t="s">
        <v>48</v>
      </c>
      <c r="V9" t="s">
        <v>40</v>
      </c>
      <c r="W9" t="s">
        <v>41</v>
      </c>
      <c r="X9" t="s">
        <v>42</v>
      </c>
      <c r="Y9" t="s">
        <v>43</v>
      </c>
      <c r="Z9" t="s">
        <v>44</v>
      </c>
      <c r="AA9" t="s">
        <v>45</v>
      </c>
      <c r="AB9"/>
    </row>
    <row r="10" spans="1:28" x14ac:dyDescent="0.3">
      <c r="A10" t="s">
        <v>31</v>
      </c>
      <c r="B10" s="15">
        <f t="shared" ref="B10:I17" si="0">K10/T10*$B$3/$B$2</f>
        <v>2534.9651816356968</v>
      </c>
      <c r="C10" s="15">
        <f t="shared" si="0"/>
        <v>11185.881175444689</v>
      </c>
      <c r="D10" s="15">
        <f t="shared" si="0"/>
        <v>101480.79458641302</v>
      </c>
      <c r="E10" s="15">
        <f t="shared" si="0"/>
        <v>18033.910101270023</v>
      </c>
      <c r="F10" s="15">
        <f t="shared" si="0"/>
        <v>3530.9727778244733</v>
      </c>
      <c r="G10" s="15">
        <f t="shared" si="0"/>
        <v>80521.782472760824</v>
      </c>
      <c r="H10" s="15">
        <f t="shared" si="0"/>
        <v>3467.1219462560875</v>
      </c>
      <c r="I10" s="15">
        <f t="shared" si="0"/>
        <v>8584.5462527037234</v>
      </c>
      <c r="K10" s="16">
        <f>'Raw Plate Reader Measurements'!B7-'Raw Plate Reader Measurements'!$J7</f>
        <v>1269</v>
      </c>
      <c r="L10" s="16">
        <f>'Raw Plate Reader Measurements'!C7-'Raw Plate Reader Measurements'!$J7</f>
        <v>5133</v>
      </c>
      <c r="M10" s="16">
        <f>'Raw Plate Reader Measurements'!D7-'Raw Plate Reader Measurements'!$J7</f>
        <v>59268</v>
      </c>
      <c r="N10" s="16">
        <f>'Raw Plate Reader Measurements'!E7-'Raw Plate Reader Measurements'!$J7</f>
        <v>12037</v>
      </c>
      <c r="O10" s="16">
        <f>'Raw Plate Reader Measurements'!F7-'Raw Plate Reader Measurements'!$J7</f>
        <v>1473</v>
      </c>
      <c r="P10" s="16">
        <f>'Raw Plate Reader Measurements'!G7-'Raw Plate Reader Measurements'!$J7</f>
        <v>36950</v>
      </c>
      <c r="Q10" s="16">
        <f>'Raw Plate Reader Measurements'!H7-'Raw Plate Reader Measurements'!$J7</f>
        <v>1591</v>
      </c>
      <c r="R10" s="16">
        <f>'Raw Plate Reader Measurements'!I7-'Raw Plate Reader Measurements'!$J7</f>
        <v>6088</v>
      </c>
      <c r="S10" s="26"/>
      <c r="T10" s="23">
        <f>'Raw Plate Reader Measurements'!M7-'Raw Plate Reader Measurements'!$U7</f>
        <v>1.1999999999999997E-2</v>
      </c>
      <c r="U10" s="23">
        <f>'Raw Plate Reader Measurements'!N7-'Raw Plate Reader Measurements'!$U7</f>
        <v>1.0999999999999996E-2</v>
      </c>
      <c r="V10" s="23">
        <f>'Raw Plate Reader Measurements'!O7-'Raw Plate Reader Measurements'!$U7</f>
        <v>1.3999999999999999E-2</v>
      </c>
      <c r="W10" s="23">
        <f>'Raw Plate Reader Measurements'!P7-'Raw Plate Reader Measurements'!$U7</f>
        <v>1.6E-2</v>
      </c>
      <c r="X10" s="23">
        <f>'Raw Plate Reader Measurements'!Q7-'Raw Plate Reader Measurements'!$U7</f>
        <v>1.0000000000000002E-2</v>
      </c>
      <c r="Y10" s="23">
        <f>'Raw Plate Reader Measurements'!R7-'Raw Plate Reader Measurements'!$U7</f>
        <v>1.0999999999999996E-2</v>
      </c>
      <c r="Z10" s="23">
        <f>'Raw Plate Reader Measurements'!S7-'Raw Plate Reader Measurements'!$U7</f>
        <v>1.0999999999999996E-2</v>
      </c>
      <c r="AA10" s="23">
        <f>'Raw Plate Reader Measurements'!T7-'Raw Plate Reader Measurements'!$U7</f>
        <v>1.7000000000000001E-2</v>
      </c>
    </row>
    <row r="11" spans="1:28" x14ac:dyDescent="0.3">
      <c r="A11" t="s">
        <v>34</v>
      </c>
      <c r="B11" s="15">
        <f t="shared" si="0"/>
        <v>3180.991769296048</v>
      </c>
      <c r="C11" s="15">
        <f t="shared" si="0"/>
        <v>15179.161092872953</v>
      </c>
      <c r="D11" s="15">
        <f t="shared" si="0"/>
        <v>133903.69271505444</v>
      </c>
      <c r="E11" s="15">
        <f t="shared" si="0"/>
        <v>19455.108665867905</v>
      </c>
      <c r="F11" s="15">
        <f t="shared" si="0"/>
        <v>2221.3406477375061</v>
      </c>
      <c r="G11" s="15">
        <f t="shared" si="0"/>
        <v>73058.535530309178</v>
      </c>
      <c r="H11" s="15">
        <f t="shared" si="0"/>
        <v>4099.0926341343202</v>
      </c>
      <c r="I11" s="15">
        <f t="shared" si="0"/>
        <v>12327.242029845458</v>
      </c>
      <c r="K11" s="16">
        <f>'Raw Plate Reader Measurements'!B8-'Raw Plate Reader Measurements'!$J8</f>
        <v>1327</v>
      </c>
      <c r="L11" s="16">
        <f>'Raw Plate Reader Measurements'!C8-'Raw Plate Reader Measurements'!$J8</f>
        <v>5699</v>
      </c>
      <c r="M11" s="16">
        <f>'Raw Plate Reader Measurements'!D8-'Raw Plate Reader Measurements'!$J8</f>
        <v>61446</v>
      </c>
      <c r="N11" s="16">
        <f>'Raw Plate Reader Measurements'!E8-'Raw Plate Reader Measurements'!$J8</f>
        <v>12174</v>
      </c>
      <c r="O11" s="16">
        <f>'Raw Plate Reader Measurements'!F8-'Raw Plate Reader Measurements'!$J8</f>
        <v>1112</v>
      </c>
      <c r="P11" s="16">
        <f>'Raw Plate Reader Measurements'!G8-'Raw Plate Reader Measurements'!$J8</f>
        <v>36573</v>
      </c>
      <c r="Q11" s="16">
        <f>'Raw Plate Reader Measurements'!H8-'Raw Plate Reader Measurements'!$J8</f>
        <v>1710</v>
      </c>
      <c r="R11" s="16">
        <f>'Raw Plate Reader Measurements'!I8-'Raw Plate Reader Measurements'!$J8</f>
        <v>6171</v>
      </c>
      <c r="S11" s="26"/>
      <c r="T11" s="23">
        <f>'Raw Plate Reader Measurements'!M8-'Raw Plate Reader Measurements'!$U8</f>
        <v>9.999999999999995E-3</v>
      </c>
      <c r="U11" s="23">
        <f>'Raw Plate Reader Measurements'!N8-'Raw Plate Reader Measurements'!$U8</f>
        <v>9.0000000000000011E-3</v>
      </c>
      <c r="V11" s="23">
        <f>'Raw Plate Reader Measurements'!O8-'Raw Plate Reader Measurements'!$U8</f>
        <v>1.0999999999999996E-2</v>
      </c>
      <c r="W11" s="23">
        <f>'Raw Plate Reader Measurements'!P8-'Raw Plate Reader Measurements'!$U8</f>
        <v>1.4999999999999999E-2</v>
      </c>
      <c r="X11" s="23">
        <f>'Raw Plate Reader Measurements'!Q8-'Raw Plate Reader Measurements'!$U8</f>
        <v>1.1999999999999997E-2</v>
      </c>
      <c r="Y11" s="23">
        <f>'Raw Plate Reader Measurements'!R8-'Raw Plate Reader Measurements'!$U8</f>
        <v>1.1999999999999997E-2</v>
      </c>
      <c r="Z11" s="23">
        <f>'Raw Plate Reader Measurements'!S8-'Raw Plate Reader Measurements'!$U8</f>
        <v>9.999999999999995E-3</v>
      </c>
      <c r="AA11" s="23">
        <f>'Raw Plate Reader Measurements'!T8-'Raw Plate Reader Measurements'!$U8</f>
        <v>1.1999999999999997E-2</v>
      </c>
    </row>
    <row r="12" spans="1:28" x14ac:dyDescent="0.3">
      <c r="A12" t="s">
        <v>33</v>
      </c>
      <c r="B12" s="15">
        <f t="shared" si="0"/>
        <v>4296.8558752548342</v>
      </c>
      <c r="C12" s="15">
        <f t="shared" si="0"/>
        <v>14526.608984125123</v>
      </c>
      <c r="D12" s="15">
        <f t="shared" si="0"/>
        <v>125617.61267295445</v>
      </c>
      <c r="E12" s="15">
        <f t="shared" si="0"/>
        <v>17139.480897111331</v>
      </c>
      <c r="F12" s="15">
        <f t="shared" si="0"/>
        <v>4290.8630497663316</v>
      </c>
      <c r="G12" s="15">
        <f t="shared" si="0"/>
        <v>89386.587856277503</v>
      </c>
      <c r="H12" s="15">
        <f t="shared" si="0"/>
        <v>5359.9831169148147</v>
      </c>
      <c r="I12" s="15">
        <f t="shared" si="0"/>
        <v>14075.149463991429</v>
      </c>
      <c r="K12" s="16">
        <f>'Raw Plate Reader Measurements'!B9-'Raw Plate Reader Measurements'!$J9</f>
        <v>2151</v>
      </c>
      <c r="L12" s="16">
        <f>'Raw Plate Reader Measurements'!C9-'Raw Plate Reader Measurements'!$J9</f>
        <v>6060</v>
      </c>
      <c r="M12" s="16">
        <f>'Raw Plate Reader Measurements'!D9-'Raw Plate Reader Measurements'!$J9</f>
        <v>62884</v>
      </c>
      <c r="N12" s="16">
        <f>'Raw Plate Reader Measurements'!E9-'Raw Plate Reader Measurements'!$J9</f>
        <v>12155</v>
      </c>
      <c r="O12" s="16">
        <f>'Raw Plate Reader Measurements'!F9-'Raw Plate Reader Measurements'!$J9</f>
        <v>1790</v>
      </c>
      <c r="P12" s="16">
        <f>'Raw Plate Reader Measurements'!G9-'Raw Plate Reader Measurements'!$J9</f>
        <v>37289</v>
      </c>
      <c r="Q12" s="16">
        <f>'Raw Plate Reader Measurements'!H9-'Raw Plate Reader Measurements'!$J9</f>
        <v>2236</v>
      </c>
      <c r="R12" s="16">
        <f>'Raw Plate Reader Measurements'!I9-'Raw Plate Reader Measurements'!$J9</f>
        <v>7046</v>
      </c>
      <c r="S12" s="26"/>
      <c r="T12" s="23">
        <f>'Raw Plate Reader Measurements'!M9-'Raw Plate Reader Measurements'!$U9</f>
        <v>1.1999999999999997E-2</v>
      </c>
      <c r="U12" s="23">
        <f>'Raw Plate Reader Measurements'!N9-'Raw Plate Reader Measurements'!$U9</f>
        <v>1.0000000000000002E-2</v>
      </c>
      <c r="V12" s="23">
        <f>'Raw Plate Reader Measurements'!O9-'Raw Plate Reader Measurements'!$U9</f>
        <v>1.1999999999999997E-2</v>
      </c>
      <c r="W12" s="23">
        <f>'Raw Plate Reader Measurements'!P9-'Raw Plate Reader Measurements'!$U9</f>
        <v>1.7000000000000001E-2</v>
      </c>
      <c r="X12" s="23">
        <f>'Raw Plate Reader Measurements'!Q9-'Raw Plate Reader Measurements'!$U9</f>
        <v>1.0000000000000002E-2</v>
      </c>
      <c r="Y12" s="23">
        <f>'Raw Plate Reader Measurements'!R9-'Raw Plate Reader Measurements'!$U9</f>
        <v>1.0000000000000002E-2</v>
      </c>
      <c r="Z12" s="23">
        <f>'Raw Plate Reader Measurements'!S9-'Raw Plate Reader Measurements'!$U9</f>
        <v>1.0000000000000002E-2</v>
      </c>
      <c r="AA12" s="23">
        <f>'Raw Plate Reader Measurements'!T9-'Raw Plate Reader Measurements'!$U9</f>
        <v>1.1999999999999997E-2</v>
      </c>
    </row>
    <row r="13" spans="1:28" x14ac:dyDescent="0.3">
      <c r="A13" t="s">
        <v>32</v>
      </c>
      <c r="B13" s="15">
        <f t="shared" si="0"/>
        <v>3600.0537116373707</v>
      </c>
      <c r="C13" s="15">
        <f t="shared" si="0"/>
        <v>14713.585139366338</v>
      </c>
      <c r="D13" s="15">
        <f t="shared" si="0"/>
        <v>114135.92978227214</v>
      </c>
      <c r="E13" s="15">
        <f t="shared" si="0"/>
        <v>20839.051832012283</v>
      </c>
      <c r="F13" s="15">
        <f t="shared" si="0"/>
        <v>4551.8838932654635</v>
      </c>
      <c r="G13" s="15">
        <f t="shared" si="0"/>
        <v>93063.785576021386</v>
      </c>
      <c r="H13" s="15">
        <f t="shared" si="0"/>
        <v>5240.1266071448053</v>
      </c>
      <c r="I13" s="15">
        <f t="shared" si="0"/>
        <v>8188.1972257878042</v>
      </c>
      <c r="K13" s="16">
        <f>'Raw Plate Reader Measurements'!B10-'Raw Plate Reader Measurements'!$J10</f>
        <v>1652</v>
      </c>
      <c r="L13" s="16">
        <f>'Raw Plate Reader Measurements'!C10-'Raw Plate Reader Measurements'!$J10</f>
        <v>6138</v>
      </c>
      <c r="M13" s="16">
        <f>'Raw Plate Reader Measurements'!D10-'Raw Plate Reader Measurements'!$J10</f>
        <v>66659</v>
      </c>
      <c r="N13" s="16">
        <f>'Raw Plate Reader Measurements'!E10-'Raw Plate Reader Measurements'!$J10</f>
        <v>13040</v>
      </c>
      <c r="O13" s="16">
        <f>'Raw Plate Reader Measurements'!F10-'Raw Plate Reader Measurements'!$J10</f>
        <v>1709</v>
      </c>
      <c r="P13" s="16">
        <f>'Raw Plate Reader Measurements'!G10-'Raw Plate Reader Measurements'!$J10</f>
        <v>38823</v>
      </c>
      <c r="Q13" s="16">
        <f>'Raw Plate Reader Measurements'!H10-'Raw Plate Reader Measurements'!$J10</f>
        <v>2186</v>
      </c>
      <c r="R13" s="16">
        <f>'Raw Plate Reader Measurements'!I10-'Raw Plate Reader Measurements'!$J10</f>
        <v>4099</v>
      </c>
      <c r="S13" s="26"/>
      <c r="T13" s="23">
        <f>'Raw Plate Reader Measurements'!M10-'Raw Plate Reader Measurements'!$U10</f>
        <v>1.0999999999999996E-2</v>
      </c>
      <c r="U13" s="23">
        <f>'Raw Plate Reader Measurements'!N10-'Raw Plate Reader Measurements'!$U10</f>
        <v>1.0000000000000002E-2</v>
      </c>
      <c r="V13" s="23">
        <f>'Raw Plate Reader Measurements'!O10-'Raw Plate Reader Measurements'!$U10</f>
        <v>1.3999999999999999E-2</v>
      </c>
      <c r="W13" s="23">
        <f>'Raw Plate Reader Measurements'!P10-'Raw Plate Reader Measurements'!$U10</f>
        <v>1.4999999999999999E-2</v>
      </c>
      <c r="X13" s="23">
        <f>'Raw Plate Reader Measurements'!Q10-'Raw Plate Reader Measurements'!$U10</f>
        <v>9.0000000000000011E-3</v>
      </c>
      <c r="Y13" s="23">
        <f>'Raw Plate Reader Measurements'!R10-'Raw Plate Reader Measurements'!$U10</f>
        <v>1.0000000000000002E-2</v>
      </c>
      <c r="Z13" s="23">
        <f>'Raw Plate Reader Measurements'!S10-'Raw Plate Reader Measurements'!$U10</f>
        <v>1.0000000000000002E-2</v>
      </c>
      <c r="AA13" s="23">
        <f>'Raw Plate Reader Measurements'!T10-'Raw Plate Reader Measurements'!$U10</f>
        <v>1.1999999999999997E-2</v>
      </c>
    </row>
    <row r="14" spans="1:28" x14ac:dyDescent="0.3">
      <c r="A14" t="s">
        <v>36</v>
      </c>
      <c r="B14" s="15">
        <f t="shared" si="0"/>
        <v>4975.3768944528292</v>
      </c>
      <c r="C14" s="15">
        <f t="shared" si="0"/>
        <v>15396.767245055402</v>
      </c>
      <c r="D14" s="15">
        <f t="shared" si="0"/>
        <v>121896.24964536804</v>
      </c>
      <c r="E14" s="15">
        <f t="shared" si="0"/>
        <v>16284.005058627887</v>
      </c>
      <c r="F14" s="15">
        <f t="shared" si="0"/>
        <v>1926.6933945528992</v>
      </c>
      <c r="G14" s="15">
        <f t="shared" si="0"/>
        <v>111000.82593385948</v>
      </c>
      <c r="H14" s="15">
        <f t="shared" si="0"/>
        <v>4400.0656475567848</v>
      </c>
      <c r="I14" s="15">
        <f t="shared" si="0"/>
        <v>14370.795521424123</v>
      </c>
      <c r="K14" s="16">
        <f>'Raw Plate Reader Measurements'!B11-'Raw Plate Reader Measurements'!$J11</f>
        <v>1868</v>
      </c>
      <c r="L14" s="16">
        <f>'Raw Plate Reader Measurements'!C11-'Raw Plate Reader Measurements'!$J11</f>
        <v>6423</v>
      </c>
      <c r="M14" s="16">
        <f>'Raw Plate Reader Measurements'!D11-'Raw Plate Reader Measurements'!$J11</f>
        <v>55936</v>
      </c>
      <c r="N14" s="16">
        <f>'Raw Plate Reader Measurements'!E11-'Raw Plate Reader Measurements'!$J11</f>
        <v>10869</v>
      </c>
      <c r="O14" s="16">
        <f>'Raw Plate Reader Measurements'!F11-'Raw Plate Reader Measurements'!$J11</f>
        <v>1929</v>
      </c>
      <c r="P14" s="16">
        <f>'Raw Plate Reader Measurements'!G11-'Raw Plate Reader Measurements'!$J11</f>
        <v>32414</v>
      </c>
      <c r="Q14" s="16">
        <f>'Raw Plate Reader Measurements'!H11-'Raw Plate Reader Measurements'!$J11</f>
        <v>1652</v>
      </c>
      <c r="R14" s="16">
        <f>'Raw Plate Reader Measurements'!I11-'Raw Plate Reader Measurements'!$J11</f>
        <v>5995</v>
      </c>
      <c r="S14" s="26"/>
      <c r="T14" s="23">
        <f>'Raw Plate Reader Measurements'!M11-'Raw Plate Reader Measurements'!$U11</f>
        <v>9.0000000000000011E-3</v>
      </c>
      <c r="U14" s="23">
        <f>'Raw Plate Reader Measurements'!N11-'Raw Plate Reader Measurements'!$U11</f>
        <v>9.999999999999995E-3</v>
      </c>
      <c r="V14" s="23">
        <f>'Raw Plate Reader Measurements'!O11-'Raw Plate Reader Measurements'!$U11</f>
        <v>1.0999999999999996E-2</v>
      </c>
      <c r="W14" s="23">
        <f>'Raw Plate Reader Measurements'!P11-'Raw Plate Reader Measurements'!$U11</f>
        <v>1.6E-2</v>
      </c>
      <c r="X14" s="23">
        <f>'Raw Plate Reader Measurements'!Q11-'Raw Plate Reader Measurements'!$U11</f>
        <v>2.4E-2</v>
      </c>
      <c r="Y14" s="23">
        <f>'Raw Plate Reader Measurements'!R11-'Raw Plate Reader Measurements'!$U11</f>
        <v>6.9999999999999993E-3</v>
      </c>
      <c r="Z14" s="23">
        <f>'Raw Plate Reader Measurements'!S11-'Raw Plate Reader Measurements'!$U11</f>
        <v>9.0000000000000011E-3</v>
      </c>
      <c r="AA14" s="23">
        <f>'Raw Plate Reader Measurements'!T11-'Raw Plate Reader Measurements'!$U11</f>
        <v>9.999999999999995E-3</v>
      </c>
    </row>
    <row r="15" spans="1:28" x14ac:dyDescent="0.3">
      <c r="A15" t="s">
        <v>37</v>
      </c>
      <c r="B15" s="15">
        <f t="shared" si="0"/>
        <v>3126.9231659997972</v>
      </c>
      <c r="C15" s="15">
        <f t="shared" si="0"/>
        <v>13994.446080746295</v>
      </c>
      <c r="D15" s="15">
        <f t="shared" si="0"/>
        <v>138055.52221348757</v>
      </c>
      <c r="E15" s="15">
        <f t="shared" si="0"/>
        <v>17161.854112268396</v>
      </c>
      <c r="F15" s="15">
        <f t="shared" si="0"/>
        <v>2902.1256232311584</v>
      </c>
      <c r="G15" s="15">
        <f t="shared" si="0"/>
        <v>85154.054974599261</v>
      </c>
      <c r="H15" s="15">
        <f t="shared" si="0"/>
        <v>3521.117909243384</v>
      </c>
      <c r="I15" s="15">
        <f t="shared" si="0"/>
        <v>13627.685160850062</v>
      </c>
      <c r="K15" s="16">
        <f>'Raw Plate Reader Measurements'!B12-'Raw Plate Reader Measurements'!$J12</f>
        <v>1174</v>
      </c>
      <c r="L15" s="16">
        <f>'Raw Plate Reader Measurements'!C12-'Raw Plate Reader Measurements'!$J12</f>
        <v>5838</v>
      </c>
      <c r="M15" s="16">
        <f>'Raw Plate Reader Measurements'!D12-'Raw Plate Reader Measurements'!$J12</f>
        <v>57592</v>
      </c>
      <c r="N15" s="16">
        <f>'Raw Plate Reader Measurements'!E12-'Raw Plate Reader Measurements'!$J12</f>
        <v>10739</v>
      </c>
      <c r="O15" s="16">
        <f>'Raw Plate Reader Measurements'!F12-'Raw Plate Reader Measurements'!$J12</f>
        <v>1816</v>
      </c>
      <c r="P15" s="16">
        <f>'Raw Plate Reader Measurements'!G12-'Raw Plate Reader Measurements'!$J12</f>
        <v>31971</v>
      </c>
      <c r="Q15" s="16">
        <f>'Raw Plate Reader Measurements'!H12-'Raw Plate Reader Measurements'!$J12</f>
        <v>1322</v>
      </c>
      <c r="R15" s="16">
        <f>'Raw Plate Reader Measurements'!I12-'Raw Plate Reader Measurements'!$J12</f>
        <v>5685</v>
      </c>
      <c r="S15" s="26"/>
      <c r="T15" s="23">
        <f>'Raw Plate Reader Measurements'!M12-'Raw Plate Reader Measurements'!$U12</f>
        <v>9.0000000000000011E-3</v>
      </c>
      <c r="U15" s="23">
        <f>'Raw Plate Reader Measurements'!N12-'Raw Plate Reader Measurements'!$U12</f>
        <v>9.999999999999995E-3</v>
      </c>
      <c r="V15" s="23">
        <f>'Raw Plate Reader Measurements'!O12-'Raw Plate Reader Measurements'!$U12</f>
        <v>9.999999999999995E-3</v>
      </c>
      <c r="W15" s="23">
        <f>'Raw Plate Reader Measurements'!P12-'Raw Plate Reader Measurements'!$U12</f>
        <v>1.4999999999999999E-2</v>
      </c>
      <c r="X15" s="23">
        <f>'Raw Plate Reader Measurements'!Q12-'Raw Plate Reader Measurements'!$U12</f>
        <v>1.4999999999999999E-2</v>
      </c>
      <c r="Y15" s="23">
        <f>'Raw Plate Reader Measurements'!R12-'Raw Plate Reader Measurements'!$U12</f>
        <v>9.0000000000000011E-3</v>
      </c>
      <c r="Z15" s="23">
        <f>'Raw Plate Reader Measurements'!S12-'Raw Plate Reader Measurements'!$U12</f>
        <v>9.0000000000000011E-3</v>
      </c>
      <c r="AA15" s="23">
        <f>'Raw Plate Reader Measurements'!T12-'Raw Plate Reader Measurements'!$U12</f>
        <v>9.999999999999995E-3</v>
      </c>
    </row>
    <row r="16" spans="1:28" x14ac:dyDescent="0.3">
      <c r="A16" t="s">
        <v>38</v>
      </c>
      <c r="B16" s="15">
        <f t="shared" si="0"/>
        <v>3984.0303847551081</v>
      </c>
      <c r="C16" s="15">
        <f t="shared" si="0"/>
        <v>13519.814302057053</v>
      </c>
      <c r="D16" s="15">
        <f t="shared" si="0"/>
        <v>112838.91112297526</v>
      </c>
      <c r="E16" s="15">
        <f t="shared" si="0"/>
        <v>16105.894759918187</v>
      </c>
      <c r="F16" s="15">
        <f t="shared" si="0"/>
        <v>2927.3189915592857</v>
      </c>
      <c r="G16" s="15">
        <f t="shared" si="0"/>
        <v>70939.799318965699</v>
      </c>
      <c r="H16" s="15">
        <f t="shared" si="0"/>
        <v>4451.4707728581443</v>
      </c>
      <c r="I16" s="15">
        <f t="shared" si="0"/>
        <v>14543.388895492923</v>
      </c>
      <c r="K16" s="16">
        <f>'Raw Plate Reader Measurements'!B13-'Raw Plate Reader Measurements'!$J13</f>
        <v>1662</v>
      </c>
      <c r="L16" s="16">
        <f>'Raw Plate Reader Measurements'!C13-'Raw Plate Reader Measurements'!$J13</f>
        <v>6204</v>
      </c>
      <c r="M16" s="16">
        <f>'Raw Plate Reader Measurements'!D13-'Raw Plate Reader Measurements'!$J13</f>
        <v>56487</v>
      </c>
      <c r="N16" s="16">
        <f>'Raw Plate Reader Measurements'!E13-'Raw Plate Reader Measurements'!$J13</f>
        <v>11422</v>
      </c>
      <c r="O16" s="16">
        <f>'Raw Plate Reader Measurements'!F13-'Raw Plate Reader Measurements'!$J13</f>
        <v>2076</v>
      </c>
      <c r="P16" s="16">
        <f>'Raw Plate Reader Measurements'!G13-'Raw Plate Reader Measurements'!$J13</f>
        <v>32553</v>
      </c>
      <c r="Q16" s="16">
        <f>'Raw Plate Reader Measurements'!H13-'Raw Plate Reader Measurements'!$J13</f>
        <v>1857</v>
      </c>
      <c r="R16" s="16">
        <f>'Raw Plate Reader Measurements'!I13-'Raw Plate Reader Measurements'!$J13</f>
        <v>6067</v>
      </c>
      <c r="S16" s="26"/>
      <c r="T16" s="23">
        <f>'Raw Plate Reader Measurements'!M13-'Raw Plate Reader Measurements'!$U13</f>
        <v>1.0000000000000002E-2</v>
      </c>
      <c r="U16" s="23">
        <f>'Raw Plate Reader Measurements'!N13-'Raw Plate Reader Measurements'!$U13</f>
        <v>1.0999999999999996E-2</v>
      </c>
      <c r="V16" s="23">
        <f>'Raw Plate Reader Measurements'!O13-'Raw Plate Reader Measurements'!$U13</f>
        <v>1.1999999999999997E-2</v>
      </c>
      <c r="W16" s="23">
        <f>'Raw Plate Reader Measurements'!P13-'Raw Plate Reader Measurements'!$U13</f>
        <v>1.7000000000000001E-2</v>
      </c>
      <c r="X16" s="23">
        <f>'Raw Plate Reader Measurements'!Q13-'Raw Plate Reader Measurements'!$U13</f>
        <v>1.7000000000000001E-2</v>
      </c>
      <c r="Y16" s="23">
        <f>'Raw Plate Reader Measurements'!R13-'Raw Plate Reader Measurements'!$U13</f>
        <v>1.0999999999999996E-2</v>
      </c>
      <c r="Z16" s="23">
        <f>'Raw Plate Reader Measurements'!S13-'Raw Plate Reader Measurements'!$U13</f>
        <v>1.0000000000000002E-2</v>
      </c>
      <c r="AA16" s="23">
        <f>'Raw Plate Reader Measurements'!T13-'Raw Plate Reader Measurements'!$U13</f>
        <v>1.0000000000000002E-2</v>
      </c>
    </row>
    <row r="17" spans="1:27" x14ac:dyDescent="0.3">
      <c r="A17" t="s">
        <v>39</v>
      </c>
      <c r="B17" s="15">
        <f t="shared" si="0"/>
        <v>4652.8297092717594</v>
      </c>
      <c r="C17" s="15">
        <f t="shared" si="0"/>
        <v>14301.278745757507</v>
      </c>
      <c r="D17" s="15">
        <f t="shared" si="0"/>
        <v>110675.5011216266</v>
      </c>
      <c r="E17" s="15">
        <f t="shared" si="0"/>
        <v>12933.088149468622</v>
      </c>
      <c r="F17" s="15">
        <f t="shared" si="0"/>
        <v>3247.1894416151754</v>
      </c>
      <c r="G17" s="15">
        <f t="shared" si="0"/>
        <v>75845.199382461869</v>
      </c>
      <c r="H17" s="15">
        <f t="shared" si="0"/>
        <v>5308.3116438139668</v>
      </c>
      <c r="I17" s="15">
        <f t="shared" si="0"/>
        <v>11204.586054999705</v>
      </c>
      <c r="K17" s="16">
        <f>'Raw Plate Reader Measurements'!B14-'Raw Plate Reader Measurements'!$J14</f>
        <v>1941</v>
      </c>
      <c r="L17" s="16">
        <f>'Raw Plate Reader Measurements'!C14-'Raw Plate Reader Measurements'!$J14</f>
        <v>5966</v>
      </c>
      <c r="M17" s="16">
        <f>'Raw Plate Reader Measurements'!D14-'Raw Plate Reader Measurements'!$J14</f>
        <v>55404</v>
      </c>
      <c r="N17" s="16">
        <f>'Raw Plate Reader Measurements'!E14-'Raw Plate Reader Measurements'!$J14</f>
        <v>11330</v>
      </c>
      <c r="O17" s="16">
        <f>'Raw Plate Reader Measurements'!F14-'Raw Plate Reader Measurements'!$J14</f>
        <v>1761</v>
      </c>
      <c r="P17" s="16">
        <f>'Raw Plate Reader Measurements'!G14-'Raw Plate Reader Measurements'!$J14</f>
        <v>31640</v>
      </c>
      <c r="Q17" s="16">
        <f>'Raw Plate Reader Measurements'!H14-'Raw Plate Reader Measurements'!$J14</f>
        <v>1993</v>
      </c>
      <c r="R17" s="16">
        <f>'Raw Plate Reader Measurements'!I14-'Raw Plate Reader Measurements'!$J14</f>
        <v>5609</v>
      </c>
      <c r="S17" s="26"/>
      <c r="T17" s="23">
        <f>'Raw Plate Reader Measurements'!M14-'Raw Plate Reader Measurements'!$U14</f>
        <v>1.0000000000000002E-2</v>
      </c>
      <c r="U17" s="23">
        <f>'Raw Plate Reader Measurements'!N14-'Raw Plate Reader Measurements'!$U14</f>
        <v>1.0000000000000002E-2</v>
      </c>
      <c r="V17" s="23">
        <f>'Raw Plate Reader Measurements'!O14-'Raw Plate Reader Measurements'!$U14</f>
        <v>1.1999999999999997E-2</v>
      </c>
      <c r="W17" s="23">
        <f>'Raw Plate Reader Measurements'!P14-'Raw Plate Reader Measurements'!$U14</f>
        <v>2.0999999999999998E-2</v>
      </c>
      <c r="X17" s="23">
        <f>'Raw Plate Reader Measurements'!Q14-'Raw Plate Reader Measurements'!$U14</f>
        <v>1.2999999999999998E-2</v>
      </c>
      <c r="Y17" s="23">
        <f>'Raw Plate Reader Measurements'!R14-'Raw Plate Reader Measurements'!$U14</f>
        <v>1.0000000000000002E-2</v>
      </c>
      <c r="Z17" s="23">
        <f>'Raw Plate Reader Measurements'!S14-'Raw Plate Reader Measurements'!$U14</f>
        <v>9.0000000000000011E-3</v>
      </c>
      <c r="AA17" s="23">
        <f>'Raw Plate Reader Measurements'!T14-'Raw Plate Reader Measurements'!$U14</f>
        <v>1.1999999999999997E-2</v>
      </c>
    </row>
    <row r="18" spans="1:27" x14ac:dyDescent="0.3">
      <c r="K18" s="26"/>
      <c r="L18" s="26"/>
      <c r="M18" s="26"/>
      <c r="N18" s="26"/>
      <c r="O18" s="26"/>
      <c r="P18" s="26"/>
      <c r="Q18" s="26"/>
      <c r="R18" s="26"/>
      <c r="S18" s="26"/>
      <c r="T18" s="25"/>
      <c r="U18" s="25"/>
      <c r="V18" s="25"/>
      <c r="W18" s="25"/>
      <c r="X18" s="25"/>
      <c r="Y18" s="25"/>
      <c r="Z18" s="25"/>
      <c r="AA18" s="25"/>
    </row>
    <row r="19" spans="1:27" x14ac:dyDescent="0.3">
      <c r="A19" s="17" t="s">
        <v>25</v>
      </c>
      <c r="B19" t="s">
        <v>47</v>
      </c>
      <c r="C19" t="s">
        <v>48</v>
      </c>
      <c r="D19" t="s">
        <v>40</v>
      </c>
      <c r="E19" t="s">
        <v>41</v>
      </c>
      <c r="F19" t="s">
        <v>42</v>
      </c>
      <c r="G19" t="s">
        <v>43</v>
      </c>
      <c r="H19" t="s">
        <v>44</v>
      </c>
      <c r="I19" t="s">
        <v>45</v>
      </c>
      <c r="K19" s="26" t="s">
        <v>47</v>
      </c>
      <c r="L19" s="26" t="s">
        <v>48</v>
      </c>
      <c r="M19" s="26" t="s">
        <v>40</v>
      </c>
      <c r="N19" s="26" t="s">
        <v>41</v>
      </c>
      <c r="O19" s="26" t="s">
        <v>42</v>
      </c>
      <c r="P19" s="26" t="s">
        <v>43</v>
      </c>
      <c r="Q19" s="26" t="s">
        <v>44</v>
      </c>
      <c r="R19" s="26" t="s">
        <v>45</v>
      </c>
      <c r="S19" s="26"/>
      <c r="T19" s="25" t="s">
        <v>47</v>
      </c>
      <c r="U19" s="25" t="s">
        <v>48</v>
      </c>
      <c r="V19" s="25" t="s">
        <v>40</v>
      </c>
      <c r="W19" s="25" t="s">
        <v>41</v>
      </c>
      <c r="X19" s="25" t="s">
        <v>42</v>
      </c>
      <c r="Y19" s="25" t="s">
        <v>43</v>
      </c>
      <c r="Z19" s="25" t="s">
        <v>44</v>
      </c>
      <c r="AA19" s="25" t="s">
        <v>45</v>
      </c>
    </row>
    <row r="20" spans="1:27" x14ac:dyDescent="0.3">
      <c r="A20" t="s">
        <v>31</v>
      </c>
      <c r="B20" s="15">
        <f t="shared" ref="B20:I27" si="1">K20/T20*$B$3/$B$2</f>
        <v>368.25478364118788</v>
      </c>
      <c r="C20" s="15">
        <f t="shared" si="1"/>
        <v>6949.5467842646267</v>
      </c>
      <c r="D20" s="15">
        <f t="shared" si="1"/>
        <v>55850.245444155174</v>
      </c>
      <c r="E20" s="15">
        <f t="shared" si="1"/>
        <v>9683.5988748728432</v>
      </c>
      <c r="F20" s="15">
        <f t="shared" si="1"/>
        <v>412.60256413490453</v>
      </c>
      <c r="G20" s="15">
        <f t="shared" si="1"/>
        <v>20640.328202191686</v>
      </c>
      <c r="H20" s="15">
        <f t="shared" si="1"/>
        <v>490.09326844956797</v>
      </c>
      <c r="I20" s="15">
        <f t="shared" si="1"/>
        <v>4726.0629658614671</v>
      </c>
      <c r="K20" s="16">
        <f>'Raw Plate Reader Measurements'!B17-'Raw Plate Reader Measurements'!$J17</f>
        <v>4240</v>
      </c>
      <c r="L20" s="16">
        <f>'Raw Plate Reader Measurements'!C17-'Raw Plate Reader Measurements'!$J17</f>
        <v>78276</v>
      </c>
      <c r="M20" s="16">
        <f>'Raw Plate Reader Measurements'!D17-'Raw Plate Reader Measurements'!$J17</f>
        <v>193380</v>
      </c>
      <c r="N20" s="16">
        <f>'Raw Plate Reader Measurements'!E17-'Raw Plate Reader Measurements'!$J17</f>
        <v>119978</v>
      </c>
      <c r="O20" s="16">
        <f>'Raw Plate Reader Measurements'!F17-'Raw Plate Reader Measurements'!$J17</f>
        <v>4458</v>
      </c>
      <c r="P20" s="16">
        <f>'Raw Plate Reader Measurements'!G17-'Raw Plate Reader Measurements'!$J17</f>
        <v>179097</v>
      </c>
      <c r="Q20" s="16">
        <f>'Raw Plate Reader Measurements'!H17-'Raw Plate Reader Measurements'!$J17</f>
        <v>4089</v>
      </c>
      <c r="R20" s="16">
        <f>'Raw Plate Reader Measurements'!I17-'Raw Plate Reader Measurements'!$J17</f>
        <v>50866</v>
      </c>
      <c r="S20" s="26"/>
      <c r="T20" s="23">
        <f>'Raw Plate Reader Measurements'!M17-'Raw Plate Reader Measurements'!$U17</f>
        <v>0.27600000000000002</v>
      </c>
      <c r="U20" s="23">
        <f>'Raw Plate Reader Measurements'!N17-'Raw Plate Reader Measurements'!$U17</f>
        <v>0.27</v>
      </c>
      <c r="V20" s="23">
        <f>'Raw Plate Reader Measurements'!O17-'Raw Plate Reader Measurements'!$U17</f>
        <v>8.299999999999999E-2</v>
      </c>
      <c r="W20" s="23">
        <f>'Raw Plate Reader Measurements'!P17-'Raw Plate Reader Measurements'!$U17</f>
        <v>0.29700000000000004</v>
      </c>
      <c r="X20" s="23">
        <f>'Raw Plate Reader Measurements'!Q17-'Raw Plate Reader Measurements'!$U17</f>
        <v>0.25900000000000001</v>
      </c>
      <c r="Y20" s="23">
        <f>'Raw Plate Reader Measurements'!R17-'Raw Plate Reader Measurements'!$U17</f>
        <v>0.20799999999999999</v>
      </c>
      <c r="Z20" s="23">
        <f>'Raw Plate Reader Measurements'!S17-'Raw Plate Reader Measurements'!$U17</f>
        <v>0.19999999999999998</v>
      </c>
      <c r="AA20" s="23">
        <f>'Raw Plate Reader Measurements'!T17-'Raw Plate Reader Measurements'!$U17</f>
        <v>0.25800000000000001</v>
      </c>
    </row>
    <row r="21" spans="1:27" x14ac:dyDescent="0.3">
      <c r="A21" t="s">
        <v>34</v>
      </c>
      <c r="B21" s="15">
        <f t="shared" si="1"/>
        <v>508.58968080746899</v>
      </c>
      <c r="C21" s="15">
        <f t="shared" si="1"/>
        <v>7241.8852678831317</v>
      </c>
      <c r="D21" s="15">
        <f t="shared" si="1"/>
        <v>50291.018231690934</v>
      </c>
      <c r="E21" s="15">
        <f t="shared" si="1"/>
        <v>10160.349710983199</v>
      </c>
      <c r="F21" s="15">
        <f t="shared" si="1"/>
        <v>586.49785447457873</v>
      </c>
      <c r="G21" s="15">
        <f t="shared" si="1"/>
        <v>21021.014084601509</v>
      </c>
      <c r="H21" s="15">
        <f t="shared" si="1"/>
        <v>747.16899370912665</v>
      </c>
      <c r="I21" s="15">
        <f t="shared" si="1"/>
        <v>4616.638450381809</v>
      </c>
      <c r="K21" s="16">
        <f>'Raw Plate Reader Measurements'!B18-'Raw Plate Reader Measurements'!$J18</f>
        <v>5877</v>
      </c>
      <c r="L21" s="16">
        <f>'Raw Plate Reader Measurements'!C18-'Raw Plate Reader Measurements'!$J18</f>
        <v>79454</v>
      </c>
      <c r="M21" s="16">
        <f>'Raw Plate Reader Measurements'!D18-'Raw Plate Reader Measurements'!$J18</f>
        <v>195111</v>
      </c>
      <c r="N21" s="16">
        <f>'Raw Plate Reader Measurements'!E18-'Raw Plate Reader Measurements'!$J18</f>
        <v>125461</v>
      </c>
      <c r="O21" s="16">
        <f>'Raw Plate Reader Measurements'!F18-'Raw Plate Reader Measurements'!$J18</f>
        <v>5872</v>
      </c>
      <c r="P21" s="16">
        <f>'Raw Plate Reader Measurements'!G18-'Raw Plate Reader Measurements'!$J18</f>
        <v>185031</v>
      </c>
      <c r="Q21" s="16">
        <f>'Raw Plate Reader Measurements'!H18-'Raw Plate Reader Measurements'!$J18</f>
        <v>5891</v>
      </c>
      <c r="R21" s="16">
        <f>'Raw Plate Reader Measurements'!I18-'Raw Plate Reader Measurements'!$J18</f>
        <v>51229</v>
      </c>
      <c r="S21" s="26"/>
      <c r="T21" s="23">
        <f>'Raw Plate Reader Measurements'!M18-'Raw Plate Reader Measurements'!$U18</f>
        <v>0.27700000000000002</v>
      </c>
      <c r="U21" s="23">
        <f>'Raw Plate Reader Measurements'!N18-'Raw Plate Reader Measurements'!$U18</f>
        <v>0.26300000000000001</v>
      </c>
      <c r="V21" s="23">
        <f>'Raw Plate Reader Measurements'!O18-'Raw Plate Reader Measurements'!$U18</f>
        <v>9.2999999999999999E-2</v>
      </c>
      <c r="W21" s="23">
        <f>'Raw Plate Reader Measurements'!P18-'Raw Plate Reader Measurements'!$U18</f>
        <v>0.29600000000000004</v>
      </c>
      <c r="X21" s="23">
        <f>'Raw Plate Reader Measurements'!Q18-'Raw Plate Reader Measurements'!$U18</f>
        <v>0.24000000000000002</v>
      </c>
      <c r="Y21" s="23">
        <f>'Raw Plate Reader Measurements'!R18-'Raw Plate Reader Measurements'!$U18</f>
        <v>0.21099999999999999</v>
      </c>
      <c r="Z21" s="23">
        <f>'Raw Plate Reader Measurements'!S18-'Raw Plate Reader Measurements'!$U18</f>
        <v>0.189</v>
      </c>
      <c r="AA21" s="23">
        <f>'Raw Plate Reader Measurements'!T18-'Raw Plate Reader Measurements'!$U18</f>
        <v>0.26600000000000001</v>
      </c>
    </row>
    <row r="22" spans="1:27" x14ac:dyDescent="0.3">
      <c r="A22" t="s">
        <v>33</v>
      </c>
      <c r="B22" s="15">
        <f t="shared" si="1"/>
        <v>478.64436619023274</v>
      </c>
      <c r="C22" s="15">
        <f t="shared" si="1"/>
        <v>7243.2983678753881</v>
      </c>
      <c r="D22" s="15">
        <f t="shared" si="1"/>
        <v>50632.745017713984</v>
      </c>
      <c r="E22" s="15">
        <f t="shared" si="1"/>
        <v>10238.078712065726</v>
      </c>
      <c r="F22" s="15">
        <f t="shared" si="1"/>
        <v>564.32045232424923</v>
      </c>
      <c r="G22" s="15">
        <f t="shared" si="1"/>
        <v>20815.697972684367</v>
      </c>
      <c r="H22" s="15">
        <f t="shared" si="1"/>
        <v>723.93331901085628</v>
      </c>
      <c r="I22" s="15">
        <f t="shared" si="1"/>
        <v>4608.2430876373164</v>
      </c>
      <c r="K22" s="16">
        <f>'Raw Plate Reader Measurements'!B19-'Raw Plate Reader Measurements'!$J19</f>
        <v>5511</v>
      </c>
      <c r="L22" s="16">
        <f>'Raw Plate Reader Measurements'!C19-'Raw Plate Reader Measurements'!$J19</f>
        <v>80376</v>
      </c>
      <c r="M22" s="16">
        <f>'Raw Plate Reader Measurements'!D19-'Raw Plate Reader Measurements'!$J19</f>
        <v>198549</v>
      </c>
      <c r="N22" s="16">
        <f>'Raw Plate Reader Measurements'!E19-'Raw Plate Reader Measurements'!$J19</f>
        <v>127275</v>
      </c>
      <c r="O22" s="16">
        <f>'Raw Plate Reader Measurements'!F19-'Raw Plate Reader Measurements'!$J19</f>
        <v>5956</v>
      </c>
      <c r="P22" s="16">
        <f>'Raw Plate Reader Measurements'!G19-'Raw Plate Reader Measurements'!$J19</f>
        <v>191039</v>
      </c>
      <c r="Q22" s="16">
        <f>'Raw Plate Reader Measurements'!H19-'Raw Plate Reader Measurements'!$J19</f>
        <v>5889</v>
      </c>
      <c r="R22" s="16">
        <f>'Raw Plate Reader Measurements'!I19-'Raw Plate Reader Measurements'!$J19</f>
        <v>52866</v>
      </c>
      <c r="S22" s="26"/>
      <c r="T22" s="23">
        <f>'Raw Plate Reader Measurements'!M19-'Raw Plate Reader Measurements'!$U19</f>
        <v>0.27600000000000002</v>
      </c>
      <c r="U22" s="23">
        <f>'Raw Plate Reader Measurements'!N19-'Raw Plate Reader Measurements'!$U19</f>
        <v>0.26600000000000001</v>
      </c>
      <c r="V22" s="23">
        <f>'Raw Plate Reader Measurements'!O19-'Raw Plate Reader Measurements'!$U19</f>
        <v>9.4E-2</v>
      </c>
      <c r="W22" s="23">
        <f>'Raw Plate Reader Measurements'!P19-'Raw Plate Reader Measurements'!$U19</f>
        <v>0.29800000000000004</v>
      </c>
      <c r="X22" s="23">
        <f>'Raw Plate Reader Measurements'!Q19-'Raw Plate Reader Measurements'!$U19</f>
        <v>0.253</v>
      </c>
      <c r="Y22" s="23">
        <f>'Raw Plate Reader Measurements'!R19-'Raw Plate Reader Measurements'!$U19</f>
        <v>0.22</v>
      </c>
      <c r="Z22" s="23">
        <f>'Raw Plate Reader Measurements'!S19-'Raw Plate Reader Measurements'!$U19</f>
        <v>0.19499999999999998</v>
      </c>
      <c r="AA22" s="23">
        <f>'Raw Plate Reader Measurements'!T19-'Raw Plate Reader Measurements'!$U19</f>
        <v>0.27500000000000002</v>
      </c>
    </row>
    <row r="23" spans="1:27" x14ac:dyDescent="0.3">
      <c r="A23" t="s">
        <v>32</v>
      </c>
      <c r="B23" s="15">
        <f t="shared" si="1"/>
        <v>431.99710592819054</v>
      </c>
      <c r="C23" s="15">
        <f t="shared" si="1"/>
        <v>7802.9375220968368</v>
      </c>
      <c r="D23" s="15">
        <f t="shared" si="1"/>
        <v>51349.025796092181</v>
      </c>
      <c r="E23" s="15">
        <f t="shared" si="1"/>
        <v>9975.0979777789453</v>
      </c>
      <c r="F23" s="15">
        <f t="shared" si="1"/>
        <v>620.79525573184287</v>
      </c>
      <c r="G23" s="15">
        <f t="shared" si="1"/>
        <v>21605.613187211107</v>
      </c>
      <c r="H23" s="15">
        <f t="shared" si="1"/>
        <v>775.71133123150014</v>
      </c>
      <c r="I23" s="15">
        <f t="shared" si="1"/>
        <v>4716.1085996715246</v>
      </c>
      <c r="K23" s="16">
        <f>'Raw Plate Reader Measurements'!B20-'Raw Plate Reader Measurements'!$J20</f>
        <v>5046</v>
      </c>
      <c r="L23" s="16">
        <f>'Raw Plate Reader Measurements'!C20-'Raw Plate Reader Measurements'!$J20</f>
        <v>83982</v>
      </c>
      <c r="M23" s="16">
        <f>'Raw Plate Reader Measurements'!D20-'Raw Plate Reader Measurements'!$J20</f>
        <v>205642</v>
      </c>
      <c r="N23" s="16">
        <f>'Raw Plate Reader Measurements'!E20-'Raw Plate Reader Measurements'!$J20</f>
        <v>124838</v>
      </c>
      <c r="O23" s="16">
        <f>'Raw Plate Reader Measurements'!F20-'Raw Plate Reader Measurements'!$J20</f>
        <v>6060</v>
      </c>
      <c r="P23" s="16">
        <f>'Raw Plate Reader Measurements'!G20-'Raw Plate Reader Measurements'!$J20</f>
        <v>193782</v>
      </c>
      <c r="Q23" s="16">
        <f>'Raw Plate Reader Measurements'!H20-'Raw Plate Reader Measurements'!$J20</f>
        <v>5663</v>
      </c>
      <c r="R23" s="16">
        <f>'Raw Plate Reader Measurements'!I20-'Raw Plate Reader Measurements'!$J20</f>
        <v>52923</v>
      </c>
      <c r="S23" s="26"/>
      <c r="T23" s="23">
        <f>'Raw Plate Reader Measurements'!M20-'Raw Plate Reader Measurements'!$U20</f>
        <v>0.28000000000000003</v>
      </c>
      <c r="U23" s="23">
        <f>'Raw Plate Reader Measurements'!N20-'Raw Plate Reader Measurements'!$U20</f>
        <v>0.25800000000000001</v>
      </c>
      <c r="V23" s="23">
        <f>'Raw Plate Reader Measurements'!O20-'Raw Plate Reader Measurements'!$U20</f>
        <v>9.6000000000000002E-2</v>
      </c>
      <c r="W23" s="23">
        <f>'Raw Plate Reader Measurements'!P20-'Raw Plate Reader Measurements'!$U20</f>
        <v>0.30000000000000004</v>
      </c>
      <c r="X23" s="23">
        <f>'Raw Plate Reader Measurements'!Q20-'Raw Plate Reader Measurements'!$U20</f>
        <v>0.23400000000000001</v>
      </c>
      <c r="Y23" s="23">
        <f>'Raw Plate Reader Measurements'!R20-'Raw Plate Reader Measurements'!$U20</f>
        <v>0.215</v>
      </c>
      <c r="Z23" s="23">
        <f>'Raw Plate Reader Measurements'!S20-'Raw Plate Reader Measurements'!$U20</f>
        <v>0.17499999999999999</v>
      </c>
      <c r="AA23" s="23">
        <f>'Raw Plate Reader Measurements'!T20-'Raw Plate Reader Measurements'!$U20</f>
        <v>0.26900000000000002</v>
      </c>
    </row>
    <row r="24" spans="1:27" x14ac:dyDescent="0.3">
      <c r="A24" t="s">
        <v>36</v>
      </c>
      <c r="B24" s="15">
        <f t="shared" si="1"/>
        <v>334.74968569393747</v>
      </c>
      <c r="C24" s="15">
        <f t="shared" si="1"/>
        <v>6053.2163474582658</v>
      </c>
      <c r="D24" s="15">
        <f t="shared" si="1"/>
        <v>68432.8967978617</v>
      </c>
      <c r="E24" s="15">
        <f t="shared" si="1"/>
        <v>9224.4182176263366</v>
      </c>
      <c r="F24" s="15">
        <f t="shared" si="1"/>
        <v>520.70056955717405</v>
      </c>
      <c r="G24" s="15">
        <f t="shared" si="1"/>
        <v>19638.816007206304</v>
      </c>
      <c r="H24" s="15">
        <f t="shared" si="1"/>
        <v>487.66328183643162</v>
      </c>
      <c r="I24" s="15">
        <f t="shared" si="1"/>
        <v>5130.06981905467</v>
      </c>
      <c r="K24" s="16">
        <f>'Raw Plate Reader Measurements'!B21-'Raw Plate Reader Measurements'!$J21</f>
        <v>3156</v>
      </c>
      <c r="L24" s="16">
        <f>'Raw Plate Reader Measurements'!C21-'Raw Plate Reader Measurements'!$J21</f>
        <v>71968</v>
      </c>
      <c r="M24" s="16">
        <f>'Raw Plate Reader Measurements'!D21-'Raw Plate Reader Measurements'!$J21</f>
        <v>145594</v>
      </c>
      <c r="N24" s="16">
        <f>'Raw Plate Reader Measurements'!E21-'Raw Plate Reader Measurements'!$J21</f>
        <v>120061</v>
      </c>
      <c r="O24" s="16">
        <f>'Raw Plate Reader Measurements'!F21-'Raw Plate Reader Measurements'!$J21</f>
        <v>6169</v>
      </c>
      <c r="P24" s="16">
        <f>'Raw Plate Reader Measurements'!G21-'Raw Plate Reader Measurements'!$J21</f>
        <v>180238</v>
      </c>
      <c r="Q24" s="16">
        <f>'Raw Plate Reader Measurements'!H21-'Raw Plate Reader Measurements'!$J21</f>
        <v>5269</v>
      </c>
      <c r="R24" s="16">
        <f>'Raw Plate Reader Measurements'!I21-'Raw Plate Reader Measurements'!$J21</f>
        <v>48580</v>
      </c>
      <c r="S24" s="26"/>
      <c r="T24" s="23">
        <f>'Raw Plate Reader Measurements'!M21-'Raw Plate Reader Measurements'!$U21</f>
        <v>0.22600000000000001</v>
      </c>
      <c r="U24" s="23">
        <f>'Raw Plate Reader Measurements'!N21-'Raw Plate Reader Measurements'!$U21</f>
        <v>0.28500000000000003</v>
      </c>
      <c r="V24" s="23">
        <f>'Raw Plate Reader Measurements'!O21-'Raw Plate Reader Measurements'!$U21</f>
        <v>5.0999999999999997E-2</v>
      </c>
      <c r="W24" s="23">
        <f>'Raw Plate Reader Measurements'!P21-'Raw Plate Reader Measurements'!$U21</f>
        <v>0.312</v>
      </c>
      <c r="X24" s="23">
        <f>'Raw Plate Reader Measurements'!Q21-'Raw Plate Reader Measurements'!$U21</f>
        <v>0.28400000000000003</v>
      </c>
      <c r="Y24" s="23">
        <f>'Raw Plate Reader Measurements'!R21-'Raw Plate Reader Measurements'!$U21</f>
        <v>0.22</v>
      </c>
      <c r="Z24" s="23">
        <f>'Raw Plate Reader Measurements'!S21-'Raw Plate Reader Measurements'!$U21</f>
        <v>0.25900000000000001</v>
      </c>
      <c r="AA24" s="23">
        <f>'Raw Plate Reader Measurements'!T21-'Raw Plate Reader Measurements'!$U21</f>
        <v>0.22700000000000001</v>
      </c>
    </row>
    <row r="25" spans="1:27" x14ac:dyDescent="0.3">
      <c r="A25" t="s">
        <v>37</v>
      </c>
      <c r="B25" s="15">
        <f t="shared" si="1"/>
        <v>270.9799351321949</v>
      </c>
      <c r="C25" s="15">
        <f t="shared" si="1"/>
        <v>6342.6126114983808</v>
      </c>
      <c r="D25" s="15">
        <f t="shared" si="1"/>
        <v>78338.747481277038</v>
      </c>
      <c r="E25" s="15">
        <f t="shared" si="1"/>
        <v>9526.0671219948308</v>
      </c>
      <c r="F25" s="15">
        <f t="shared" si="1"/>
        <v>507.3784406518414</v>
      </c>
      <c r="G25" s="15">
        <f t="shared" si="1"/>
        <v>18453.87371433706</v>
      </c>
      <c r="H25" s="15">
        <f t="shared" si="1"/>
        <v>515.84397858707837</v>
      </c>
      <c r="I25" s="15">
        <f t="shared" si="1"/>
        <v>4507.3972070863656</v>
      </c>
      <c r="K25" s="16">
        <f>'Raw Plate Reader Measurements'!B22-'Raw Plate Reader Measurements'!$J22</f>
        <v>2600</v>
      </c>
      <c r="L25" s="16">
        <f>'Raw Plate Reader Measurements'!C22-'Raw Plate Reader Measurements'!$J22</f>
        <v>71969</v>
      </c>
      <c r="M25" s="16">
        <f>'Raw Plate Reader Measurements'!D22-'Raw Plate Reader Measurements'!$J22</f>
        <v>147061</v>
      </c>
      <c r="N25" s="16">
        <f>'Raw Plate Reader Measurements'!E22-'Raw Plate Reader Measurements'!$J22</f>
        <v>118821</v>
      </c>
      <c r="O25" s="16">
        <f>'Raw Plate Reader Measurements'!F22-'Raw Plate Reader Measurements'!$J22</f>
        <v>5990</v>
      </c>
      <c r="P25" s="16">
        <f>'Raw Plate Reader Measurements'!G22-'Raw Plate Reader Measurements'!$J22</f>
        <v>183220</v>
      </c>
      <c r="Q25" s="16">
        <f>'Raw Plate Reader Measurements'!H22-'Raw Plate Reader Measurements'!$J22</f>
        <v>5595</v>
      </c>
      <c r="R25" s="16">
        <f>'Raw Plate Reader Measurements'!I22-'Raw Plate Reader Measurements'!$J22</f>
        <v>45504</v>
      </c>
      <c r="S25" s="26"/>
      <c r="T25" s="23">
        <f>'Raw Plate Reader Measurements'!M22-'Raw Plate Reader Measurements'!$U22</f>
        <v>0.23</v>
      </c>
      <c r="U25" s="23">
        <f>'Raw Plate Reader Measurements'!N22-'Raw Plate Reader Measurements'!$U22</f>
        <v>0.27200000000000002</v>
      </c>
      <c r="V25" s="23">
        <f>'Raw Plate Reader Measurements'!O22-'Raw Plate Reader Measurements'!$U22</f>
        <v>4.5000000000000005E-2</v>
      </c>
      <c r="W25" s="23">
        <f>'Raw Plate Reader Measurements'!P22-'Raw Plate Reader Measurements'!$U22</f>
        <v>0.29900000000000004</v>
      </c>
      <c r="X25" s="23">
        <f>'Raw Plate Reader Measurements'!Q22-'Raw Plate Reader Measurements'!$U22</f>
        <v>0.28300000000000003</v>
      </c>
      <c r="Y25" s="23">
        <f>'Raw Plate Reader Measurements'!R22-'Raw Plate Reader Measurements'!$U22</f>
        <v>0.23800000000000002</v>
      </c>
      <c r="Z25" s="23">
        <f>'Raw Plate Reader Measurements'!S22-'Raw Plate Reader Measurements'!$U22</f>
        <v>0.26</v>
      </c>
      <c r="AA25" s="23">
        <f>'Raw Plate Reader Measurements'!T22-'Raw Plate Reader Measurements'!$U22</f>
        <v>0.24199999999999997</v>
      </c>
    </row>
    <row r="26" spans="1:27" x14ac:dyDescent="0.3">
      <c r="A26" t="s">
        <v>38</v>
      </c>
      <c r="B26" s="15">
        <f t="shared" si="1"/>
        <v>332.62742497711122</v>
      </c>
      <c r="C26" s="15">
        <f t="shared" si="1"/>
        <v>5967.6142916178069</v>
      </c>
      <c r="D26" s="15">
        <f t="shared" si="1"/>
        <v>73017.085154013708</v>
      </c>
      <c r="E26" s="15">
        <f t="shared" si="1"/>
        <v>8988.0206428101756</v>
      </c>
      <c r="F26" s="15">
        <f t="shared" si="1"/>
        <v>580.33615898949506</v>
      </c>
      <c r="G26" s="15">
        <f t="shared" si="1"/>
        <v>17833.316914779938</v>
      </c>
      <c r="H26" s="15">
        <f t="shared" si="1"/>
        <v>554.70940505605915</v>
      </c>
      <c r="I26" s="15">
        <f t="shared" si="1"/>
        <v>4625.3439706753506</v>
      </c>
      <c r="K26" s="16">
        <f>'Raw Plate Reader Measurements'!B23-'Raw Plate Reader Measurements'!$J23</f>
        <v>3247</v>
      </c>
      <c r="L26" s="16">
        <f>'Raw Plate Reader Measurements'!C23-'Raw Plate Reader Measurements'!$J23</f>
        <v>72195</v>
      </c>
      <c r="M26" s="16">
        <f>'Raw Plate Reader Measurements'!D23-'Raw Plate Reader Measurements'!$J23</f>
        <v>146209</v>
      </c>
      <c r="N26" s="16">
        <f>'Raw Plate Reader Measurements'!E23-'Raw Plate Reader Measurements'!$J23</f>
        <v>118109</v>
      </c>
      <c r="O26" s="16">
        <f>'Raw Plate Reader Measurements'!F23-'Raw Plate Reader Measurements'!$J23</f>
        <v>7045</v>
      </c>
      <c r="P26" s="16">
        <f>'Raw Plate Reader Measurements'!G23-'Raw Plate Reader Measurements'!$J23</f>
        <v>187474</v>
      </c>
      <c r="Q26" s="16">
        <f>'Raw Plate Reader Measurements'!H23-'Raw Plate Reader Measurements'!$J23</f>
        <v>5762</v>
      </c>
      <c r="R26" s="16">
        <f>'Raw Plate Reader Measurements'!I23-'Raw Plate Reader Measurements'!$J23</f>
        <v>45537</v>
      </c>
      <c r="S26" s="26"/>
      <c r="T26" s="23">
        <f>'Raw Plate Reader Measurements'!M23-'Raw Plate Reader Measurements'!$U23</f>
        <v>0.23400000000000001</v>
      </c>
      <c r="U26" s="23">
        <f>'Raw Plate Reader Measurements'!N23-'Raw Plate Reader Measurements'!$U23</f>
        <v>0.29000000000000004</v>
      </c>
      <c r="V26" s="23">
        <f>'Raw Plate Reader Measurements'!O23-'Raw Plate Reader Measurements'!$U23</f>
        <v>4.7999999999999994E-2</v>
      </c>
      <c r="W26" s="23">
        <f>'Raw Plate Reader Measurements'!P23-'Raw Plate Reader Measurements'!$U23</f>
        <v>0.315</v>
      </c>
      <c r="X26" s="23">
        <f>'Raw Plate Reader Measurements'!Q23-'Raw Plate Reader Measurements'!$U23</f>
        <v>0.29100000000000004</v>
      </c>
      <c r="Y26" s="23">
        <f>'Raw Plate Reader Measurements'!R23-'Raw Plate Reader Measurements'!$U23</f>
        <v>0.252</v>
      </c>
      <c r="Z26" s="23">
        <f>'Raw Plate Reader Measurements'!S23-'Raw Plate Reader Measurements'!$U23</f>
        <v>0.24899999999999997</v>
      </c>
      <c r="AA26" s="23">
        <f>'Raw Plate Reader Measurements'!T23-'Raw Plate Reader Measurements'!$U23</f>
        <v>0.23600000000000002</v>
      </c>
    </row>
    <row r="27" spans="1:27" x14ac:dyDescent="0.3">
      <c r="A27" t="s">
        <v>39</v>
      </c>
      <c r="B27" s="15">
        <f t="shared" si="1"/>
        <v>296.25292583658836</v>
      </c>
      <c r="C27" s="15">
        <f t="shared" si="1"/>
        <v>6299.5374347248699</v>
      </c>
      <c r="D27" s="15">
        <f t="shared" si="1"/>
        <v>74598.181653152642</v>
      </c>
      <c r="E27" s="15">
        <f t="shared" si="1"/>
        <v>8567.8242473022892</v>
      </c>
      <c r="F27" s="15">
        <f t="shared" si="1"/>
        <v>568.11985630984395</v>
      </c>
      <c r="G27" s="15">
        <f t="shared" si="1"/>
        <v>18025.626629675386</v>
      </c>
      <c r="H27" s="15">
        <f t="shared" si="1"/>
        <v>503.0043688708588</v>
      </c>
      <c r="I27" s="15">
        <f t="shared" si="1"/>
        <v>4714.97069972175</v>
      </c>
      <c r="K27" s="16">
        <f>'Raw Plate Reader Measurements'!B24-'Raw Plate Reader Measurements'!$J24</f>
        <v>2929</v>
      </c>
      <c r="L27" s="16">
        <f>'Raw Plate Reader Measurements'!C24-'Raw Plate Reader Measurements'!$J24</f>
        <v>73057</v>
      </c>
      <c r="M27" s="16">
        <f>'Raw Plate Reader Measurements'!D24-'Raw Plate Reader Measurements'!$J24</f>
        <v>146263</v>
      </c>
      <c r="N27" s="16">
        <f>'Raw Plate Reader Measurements'!E24-'Raw Plate Reader Measurements'!$J24</f>
        <v>114017</v>
      </c>
      <c r="O27" s="16">
        <f>'Raw Plate Reader Measurements'!F24-'Raw Plate Reader Measurements'!$J24</f>
        <v>6873</v>
      </c>
      <c r="P27" s="16">
        <f>'Raw Plate Reader Measurements'!G24-'Raw Plate Reader Measurements'!$J24</f>
        <v>181976</v>
      </c>
      <c r="Q27" s="16">
        <f>'Raw Plate Reader Measurements'!H24-'Raw Plate Reader Measurements'!$J24</f>
        <v>5120</v>
      </c>
      <c r="R27" s="16">
        <f>'Raw Plate Reader Measurements'!I24-'Raw Plate Reader Measurements'!$J24</f>
        <v>46026</v>
      </c>
      <c r="S27" s="26"/>
      <c r="T27" s="23">
        <f>'Raw Plate Reader Measurements'!M24-'Raw Plate Reader Measurements'!$U24</f>
        <v>0.23700000000000002</v>
      </c>
      <c r="U27" s="23">
        <f>'Raw Plate Reader Measurements'!N24-'Raw Plate Reader Measurements'!$U24</f>
        <v>0.27800000000000002</v>
      </c>
      <c r="V27" s="23">
        <f>'Raw Plate Reader Measurements'!O24-'Raw Plate Reader Measurements'!$U24</f>
        <v>4.6999999999999993E-2</v>
      </c>
      <c r="W27" s="23">
        <f>'Raw Plate Reader Measurements'!P24-'Raw Plate Reader Measurements'!$U24</f>
        <v>0.31900000000000001</v>
      </c>
      <c r="X27" s="23">
        <f>'Raw Plate Reader Measurements'!Q24-'Raw Plate Reader Measurements'!$U24</f>
        <v>0.29000000000000004</v>
      </c>
      <c r="Y27" s="23">
        <f>'Raw Plate Reader Measurements'!R24-'Raw Plate Reader Measurements'!$U24</f>
        <v>0.24199999999999997</v>
      </c>
      <c r="Z27" s="23">
        <f>'Raw Plate Reader Measurements'!S24-'Raw Plate Reader Measurements'!$U24</f>
        <v>0.24399999999999997</v>
      </c>
      <c r="AA27" s="23">
        <f>'Raw Plate Reader Measurements'!T24-'Raw Plate Reader Measurements'!$U24</f>
        <v>0.23400000000000001</v>
      </c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OD600 reference point</vt:lpstr>
      <vt:lpstr>Particle standard curve</vt:lpstr>
      <vt:lpstr>Fluorescein standard curve</vt:lpstr>
      <vt:lpstr>Raw Plate Reader Measurements</vt:lpstr>
      <vt:lpstr>Fluorescence per OD</vt:lpstr>
      <vt:lpstr>Fluorescence per Particle</vt:lpstr>
    </vt:vector>
  </TitlesOfParts>
  <Company>Imperial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Dwijayanti, Ari</dc:creator>
  <cp:lastModifiedBy>Rishaa</cp:lastModifiedBy>
  <dcterms:created xsi:type="dcterms:W3CDTF">2016-05-08T16:01:08Z</dcterms:created>
  <dcterms:modified xsi:type="dcterms:W3CDTF">2018-07-22T10:30:16Z</dcterms:modified>
</cp:coreProperties>
</file>