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robability of cancer" sheetId="1" state="visible" r:id="rId2"/>
    <sheet name="Cost per QALY" sheetId="2" state="visible" r:id="rId3"/>
  </sheets>
  <definedNames>
    <definedName function="false" hidden="false" name="sensitivity" vbProcedure="false">'Cost per QALY'!$B$2</definedName>
    <definedName function="false" hidden="false" name="specificity" vbProcedure="false">'Cost per QALY'!$B$3</definedName>
    <definedName function="false" hidden="false" name="value" vbProcedure="false">'Cost per QALY'!$B$4</definedName>
    <definedName function="false" hidden="false" name="x" vbProcedure="false">'Cost per QALY'!$B$1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<sst xmlns="http://schemas.openxmlformats.org/spreadsheetml/2006/main" count="63" uniqueCount="63">
  <si>
    <t xml:space="preserve">Calculator predicting 6-year risk of lung cancer by the Tammemagi PLCOm2012* model.</t>
  </si>
  <si>
    <t xml:space="preserve">Ver3-1DEC14-MT</t>
  </si>
  <si>
    <t xml:space="preserve">Instructions: For the characteristics described in Column A fill in the individual's values in Column B.</t>
  </si>
  <si>
    <t xml:space="preserve">Note: Values in columns C to F can be ignored and should not be changed. 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</si>
  <si>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</si>
  <si>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</si>
  <si>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</si>
  <si>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</si>
  <si>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</si>
  <si>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</si>
  <si>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Characteristics to be entered</t>
  </si>
  <si>
    <t xml:space="preserve">Enter 
Values</t>
  </si>
  <si>
    <t xml:space="preserve">Centered or referent group</t>
  </si>
  <si>
    <t xml:space="preserve">Coefficient</t>
  </si>
  <si>
    <t xml:space="preserve">Contribution to estimate</t>
  </si>
  <si>
    <t xml:space="preserve">ORs </t>
  </si>
  <si>
    <t xml:space="preserve">Age in years </t>
  </si>
  <si>
    <t xml:space="preserve">Education (enter the number identifying the highest level obtained)
   1 = Less than high school grad; 
   2 = High school grad;
   3 = Post high school training; 
   4 = Some college; 
   5 = College grad; 
   6 = Postgraduate/professional.</t>
  </si>
  <si>
    <t xml:space="preserve">Body Mass Index (BMI, weight in kilograms/height in meters^2)  </t>
  </si>
  <si>
    <t xml:space="preserve">COPD, emphysema or chronic bronchitis  (0=No; 1=Yes)</t>
  </si>
  <si>
    <t xml:space="preserve">Personal history of cancer (0=No; 1=Yes)</t>
  </si>
  <si>
    <t xml:space="preserve">Family history of lung cancer (0=No; 1=Yes)</t>
  </si>
  <si>
    <t xml:space="preserve">Race/ethnicity (select only one from this category)</t>
  </si>
  <si>
    <t xml:space="preserve">   White (referent group) (0=No; 1=Yes)</t>
  </si>
  <si>
    <t xml:space="preserve">   Black (non-Hispanic) (0=No; 1=Yes)</t>
  </si>
  <si>
    <t xml:space="preserve">   Hispanic (0=No; 1=Yes)</t>
  </si>
  <si>
    <t xml:space="preserve">   Asian (0=No; 1=Yes)</t>
  </si>
  <si>
    <t xml:space="preserve">  Native Hawaiian/Pacific Islander (0=No; 1=Yes)  </t>
  </si>
  <si>
    <t xml:space="preserve">  American Indian/Alaskan Native (0=No; 1=Yes)</t>
  </si>
  <si>
    <t xml:space="preserve">Smoking status,                                              
   0 = Former-smoker
   1 = Current-smoker </t>
  </si>
  <si>
    <t xml:space="preserve">Average number of cigarettes smoked per day**</t>
  </si>
  <si>
    <t xml:space="preserve">nonlinear</t>
  </si>
  <si>
    <t xml:space="preserve">Duration smoked (years)</t>
  </si>
  <si>
    <t xml:space="preserve">Years ago quit smoking.  Enter zero for current smokers.</t>
  </si>
  <si>
    <t xml:space="preserve">Model constant</t>
  </si>
  <si>
    <t xml:space="preserve">xb =</t>
  </si>
  <si>
    <t xml:space="preserve">EXP(xb) =</t>
  </si>
  <si>
    <t xml:space="preserve">Probability of lung cancer in 6 years =</t>
  </si>
  <si>
    <r>
      <rPr>
        <sz val="12"/>
        <color rgb="FF000000"/>
        <rFont val="Arial"/>
        <family val="0"/>
        <charset val="1"/>
      </rPr>
      <t xml:space="preserve">* Reference: Tammemagi et al. </t>
    </r>
    <r>
      <rPr>
        <i val="true"/>
        <sz val="12"/>
        <color rgb="FF000000"/>
        <rFont val="Arial"/>
        <family val="0"/>
        <charset val="1"/>
      </rPr>
      <t xml:space="preserve">Selection Criteria for Lung-Cancer Screening</t>
    </r>
    <r>
      <rPr>
        <sz val="12"/>
        <color rgb="FF000000"/>
        <rFont val="Arial"/>
        <family val="0"/>
        <charset val="1"/>
      </rPr>
      <t xml:space="preserve">. </t>
    </r>
    <r>
      <rPr>
        <b val="true"/>
        <sz val="12"/>
        <color rgb="FF000000"/>
        <rFont val="Arial"/>
        <family val="0"/>
        <charset val="1"/>
      </rPr>
      <t xml:space="preserve">NEJM.</t>
    </r>
    <r>
      <rPr>
        <sz val="12"/>
        <color rgb="FF000000"/>
        <rFont val="Arial"/>
        <family val="0"/>
        <charset val="1"/>
      </rPr>
      <t xml:space="preserve"> 2013;368(8):728-36.</t>
    </r>
  </si>
  <si>
    <t xml:space="preserve">** Transformation of smoking intensity =(((Average number_cigarettes_smoked_per_day/10)^-1)-0.4021541613) </t>
  </si>
  <si>
    <t xml:space="preserve">Example: The 6-year risk of lung cancer in a white individual who is 55 years old, has some college education, a BMI of 28, who is a former smoker who quit 15 years ago and smoked on average 20 cigarettes per day for 30 years is estimated to be 0.005 or 0.5%. </t>
  </si>
  <si>
    <t xml:space="preserve">NOTE: This calculator was developed and tested in Microsoft® Excel® for Mac 2011 version 14.0.0.</t>
  </si>
  <si>
    <t xml:space="preserve">NOTE: This calculator was intended for non-profit, non-commercial use only. For commercial use, contact Professor Martin Tammemagi (martin.tammemagi@brocku.ca).</t>
  </si>
  <si>
    <t xml:space="preserve">Probability of having cancer</t>
  </si>
  <si>
    <t xml:space="preserve">Sensitivity</t>
  </si>
  <si>
    <t xml:space="preserve">Specificity</t>
  </si>
  <si>
    <t xml:space="preserve">QALYs gained from successful treatment</t>
  </si>
  <si>
    <t xml:space="preserve">Health condition</t>
  </si>
  <si>
    <t xml:space="preserve">P(health condition)</t>
  </si>
  <si>
    <t xml:space="preserve">P(detection)</t>
  </si>
  <si>
    <t xml:space="preserve">P(treatment)</t>
  </si>
  <si>
    <t xml:space="preserve">Cost</t>
  </si>
  <si>
    <t xml:space="preserve">Probability</t>
  </si>
  <si>
    <t xml:space="preserve">Expected Cost</t>
  </si>
  <si>
    <t xml:space="preserve">Expected QALYs</t>
  </si>
  <si>
    <t xml:space="preserve">Stage 1 sucessful treatment</t>
  </si>
  <si>
    <t xml:space="preserve">Stage 1 unsucessful treatment</t>
  </si>
  <si>
    <t xml:space="preserve">Later Stage sucessful treatment</t>
  </si>
  <si>
    <t xml:space="preserve">Later Stage unsucessful treatment</t>
  </si>
  <si>
    <t xml:space="preserve">Healthy - False Positive</t>
  </si>
  <si>
    <t xml:space="preserve">Healthy – Negative test</t>
  </si>
  <si>
    <t xml:space="preserve">Totals</t>
  </si>
  <si>
    <t xml:space="preserve">Cost per QALY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</si>
</sst>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00"/>
    <numFmt numFmtId="167" formatCode="0.00000"/>
    <numFmt numFmtId="168" formatCode="0.000"/>
    <numFmt numFmtId="169" formatCode="[$£-809]#,##0.00;[RED]\-[$£-809]#,##0.00"/>
  </numFmts>
  <fonts count="18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2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i val="true"/>
      <sz val="12"/>
      <color rgb="FF000000"/>
      <name val="Arial"/>
      <family val="0"/>
      <charset val="1"/>
    </font>
    <font>
      <b val="true"/>
      <sz val="12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FDEADA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5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6" borderId="0" applyFont="true" applyBorder="false" applyAlignment="true" applyProtection="false">
      <alignment horizontal="general" vertical="bottom" textRotation="0" wrapText="false" indent="0" shrinkToFit="false"/>
    </xf>
    <xf numFmtId="164" fontId="13" fillId="7" borderId="0" applyFont="true" applyBorder="false" applyAlignment="true" applyProtection="false">
      <alignment horizontal="general" vertical="bottom" textRotation="0" wrapText="false" indent="0" shrinkToFit="false"/>
    </xf>
    <xf numFmtId="164" fontId="12" fillId="8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9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9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9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1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5" fillId="1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RowHeight="15" zeroHeight="false" outlineLevelRow="0" outlineLevelCol="0"/>
  <cols>
    <col collapsed="false" customWidth="true" hidden="false" outlineLevel="0" max="1" min="1" style="1" width="61"/>
    <col collapsed="false" customWidth="true" hidden="false" outlineLevel="0" max="2" min="2" style="2" width="16.29"/>
    <col collapsed="false" customWidth="true" hidden="false" outlineLevel="0" max="3" min="3" style="2" width="15"/>
    <col collapsed="false" customWidth="true" hidden="false" outlineLevel="0" max="4" min="4" style="2" width="13.7"/>
    <col collapsed="false" customWidth="true" hidden="false" outlineLevel="0" max="5" min="5" style="2" width="18.2"/>
    <col collapsed="false" customWidth="true" hidden="false" outlineLevel="0" max="6" min="6" style="3" width="10.8"/>
    <col collapsed="false" customWidth="true" hidden="false" outlineLevel="0" max="1025" min="7" style="1" width="10.8"/>
  </cols>
  <sheetData>
    <row r="1" customFormat="false" ht="15.6" hidden="false" customHeight="false" outlineLevel="0" collapsed="false">
      <c r="A1" s="4" t="s">
        <v>0</v>
      </c>
      <c r="E1" s="5" t="s">
        <v>1</v>
      </c>
    </row>
    <row r="2" customFormat="false" ht="15.6" hidden="false" customHeight="false" outlineLevel="0" collapsed="false">
      <c r="A2" s="4" t="s">
        <v>2</v>
      </c>
    </row>
    <row r="3" customFormat="false" ht="15.6" hidden="false" customHeight="false" outlineLevel="0" collapsed="false">
      <c r="A3" s="4" t="s">
        <v>3</v>
      </c>
    </row>
    <row r="4" s="2" customFormat="true" ht="15.6" hidden="false" customHeight="false" outlineLevel="0" collapsed="false">
      <c r="A4" s="6" t="s">
        <v>4</v>
      </c>
      <c r="B4" s="6" t="s">
        <v>5</v>
      </c>
      <c r="C4" s="2" t="s">
        <v>6</v>
      </c>
      <c r="D4" s="2" t="s">
        <v>7</v>
      </c>
      <c r="E4" s="2" t="s">
        <v>8</v>
      </c>
      <c r="F4" s="3" t="s">
        <v>9</v>
      </c>
    </row>
    <row r="5" s="4" customFormat="true" ht="31.2" hidden="false" customHeight="false" outlineLevel="0" collapsed="false">
      <c r="A5" s="6" t="s">
        <v>10</v>
      </c>
      <c r="B5" s="7" t="s">
        <v>11</v>
      </c>
      <c r="C5" s="8" t="s">
        <v>12</v>
      </c>
      <c r="D5" s="6" t="s">
        <v>13</v>
      </c>
      <c r="E5" s="8" t="s">
        <v>14</v>
      </c>
      <c r="F5" s="9" t="s">
        <v>15</v>
      </c>
    </row>
    <row r="6" s="10" customFormat="true" ht="21" hidden="false" customHeight="true" outlineLevel="0" collapsed="false">
      <c r="A6" s="10" t="s">
        <v>16</v>
      </c>
      <c r="B6" s="11" t="n">
        <v>55</v>
      </c>
      <c r="C6" s="12" t="n">
        <v>62</v>
      </c>
      <c r="D6" s="12" t="n">
        <v>0.0778868</v>
      </c>
      <c r="E6" s="12" t="n">
        <f aca="false">(B6-C6)*D6</f>
        <v>-0.5452076</v>
      </c>
      <c r="F6" s="13" t="n">
        <f aca="false">EXP(D6)</f>
        <v>1.08100028251174</v>
      </c>
    </row>
    <row r="7" customFormat="false" ht="120" hidden="false" customHeight="true" outlineLevel="0" collapsed="false">
      <c r="A7" s="14" t="s">
        <v>17</v>
      </c>
      <c r="B7" s="15" t="n">
        <v>2</v>
      </c>
      <c r="C7" s="2" t="n">
        <v>4</v>
      </c>
      <c r="D7" s="2" t="n">
        <v>-0.0812744</v>
      </c>
      <c r="E7" s="2" t="n">
        <f aca="false">(B7-C7)*D7</f>
        <v>0.1625488</v>
      </c>
      <c r="F7" s="3" t="n">
        <f aca="false">EXP(D7)</f>
        <v>0.921940676210953</v>
      </c>
    </row>
    <row r="8" customFormat="false" ht="21" hidden="false" customHeight="true" outlineLevel="0" collapsed="false">
      <c r="A8" s="1" t="s">
        <v>18</v>
      </c>
      <c r="B8" s="15" t="n">
        <v>27</v>
      </c>
      <c r="C8" s="2" t="n">
        <v>27</v>
      </c>
      <c r="D8" s="2" t="n">
        <v>-0.0274194</v>
      </c>
      <c r="E8" s="2" t="n">
        <f aca="false">(B8-C8)*D8</f>
        <v>-0</v>
      </c>
      <c r="F8" s="3" t="n">
        <f aca="false">EXP(D8)</f>
        <v>0.972953099413025</v>
      </c>
    </row>
    <row r="9" customFormat="false" ht="21" hidden="false" customHeight="true" outlineLevel="0" collapsed="false">
      <c r="A9" s="1" t="s">
        <v>19</v>
      </c>
      <c r="B9" s="15" t="n">
        <v>0</v>
      </c>
      <c r="D9" s="2" t="n">
        <v>0.3553063</v>
      </c>
      <c r="E9" s="2" t="n">
        <f aca="false">B9*D9</f>
        <v>0</v>
      </c>
      <c r="F9" s="3" t="n">
        <f aca="false">EXP(D9)</f>
        <v>1.42661756032463</v>
      </c>
    </row>
    <row r="10" customFormat="false" ht="21" hidden="false" customHeight="true" outlineLevel="0" collapsed="false">
      <c r="A10" s="1" t="s">
        <v>20</v>
      </c>
      <c r="B10" s="15" t="n">
        <v>0</v>
      </c>
      <c r="D10" s="2" t="n">
        <v>0.4589971</v>
      </c>
      <c r="E10" s="2" t="n">
        <f aca="false">B10*D10</f>
        <v>0</v>
      </c>
      <c r="F10" s="3" t="n">
        <f aca="false">EXP(D10)</f>
        <v>1.58248611356615</v>
      </c>
    </row>
    <row r="11" customFormat="false" ht="21" hidden="false" customHeight="true" outlineLevel="0" collapsed="false">
      <c r="A11" s="1" t="s">
        <v>21</v>
      </c>
      <c r="B11" s="15" t="n">
        <v>0</v>
      </c>
      <c r="D11" s="2" t="n">
        <v>0.587185</v>
      </c>
      <c r="E11" s="2" t="n">
        <f aca="false">B11*D11</f>
        <v>0</v>
      </c>
      <c r="F11" s="3" t="n">
        <f aca="false">EXP(D11)</f>
        <v>1.79891732891144</v>
      </c>
    </row>
    <row r="12" customFormat="false" ht="21" hidden="false" customHeight="true" outlineLevel="0" collapsed="false">
      <c r="A12" s="1" t="s">
        <v>22</v>
      </c>
      <c r="B12" s="15"/>
    </row>
    <row r="13" customFormat="false" ht="21" hidden="false" customHeight="true" outlineLevel="0" collapsed="false">
      <c r="A13" s="1" t="s">
        <v>23</v>
      </c>
      <c r="B13" s="15" t="n">
        <v>1</v>
      </c>
      <c r="D13" s="2" t="n">
        <v>0</v>
      </c>
      <c r="E13" s="2" t="n">
        <f aca="false">B13*D13</f>
        <v>0</v>
      </c>
    </row>
    <row r="14" customFormat="false" ht="21" hidden="false" customHeight="true" outlineLevel="0" collapsed="false">
      <c r="A14" s="1" t="s">
        <v>24</v>
      </c>
      <c r="B14" s="15" t="n">
        <v>0</v>
      </c>
      <c r="D14" s="2" t="n">
        <v>0.3944778</v>
      </c>
      <c r="E14" s="2" t="n">
        <f aca="false">B14*D14</f>
        <v>0</v>
      </c>
      <c r="F14" s="3" t="n">
        <f aca="false">EXP(D14)</f>
        <v>1.48360924785166</v>
      </c>
    </row>
    <row r="15" customFormat="false" ht="21" hidden="false" customHeight="true" outlineLevel="0" collapsed="false">
      <c r="A15" s="1" t="s">
        <v>25</v>
      </c>
      <c r="B15" s="15" t="n">
        <v>0</v>
      </c>
      <c r="D15" s="2" t="n">
        <v>-0.7434744</v>
      </c>
      <c r="E15" s="2" t="n">
        <f aca="false">B15*D15</f>
        <v>-0</v>
      </c>
      <c r="F15" s="3" t="n">
        <f aca="false">EXP(D15)</f>
        <v>0.475459107330398</v>
      </c>
    </row>
    <row r="16" customFormat="false" ht="21" hidden="false" customHeight="true" outlineLevel="0" collapsed="false">
      <c r="A16" s="1" t="s">
        <v>26</v>
      </c>
      <c r="B16" s="15" t="n">
        <v>0</v>
      </c>
      <c r="D16" s="2" t="n">
        <v>-0.466585</v>
      </c>
      <c r="E16" s="2" t="n">
        <f aca="false">B16*D16</f>
        <v>-0</v>
      </c>
      <c r="F16" s="3" t="n">
        <f aca="false">EXP(D16)</f>
        <v>0.627140299639578</v>
      </c>
    </row>
    <row r="17" customFormat="false" ht="21" hidden="false" customHeight="true" outlineLevel="0" collapsed="false">
      <c r="A17" s="1" t="s">
        <v>27</v>
      </c>
      <c r="B17" s="15" t="n">
        <v>0</v>
      </c>
      <c r="D17" s="2" t="n">
        <v>0</v>
      </c>
      <c r="E17" s="2" t="n">
        <f aca="false">B17*D17</f>
        <v>0</v>
      </c>
    </row>
    <row r="18" customFormat="false" ht="21" hidden="false" customHeight="true" outlineLevel="0" collapsed="false">
      <c r="A18" s="1" t="s">
        <v>28</v>
      </c>
      <c r="B18" s="15" t="n">
        <v>0</v>
      </c>
      <c r="D18" s="2" t="n">
        <v>1.027152</v>
      </c>
      <c r="E18" s="2" t="n">
        <f aca="false">B18*D18</f>
        <v>0</v>
      </c>
      <c r="F18" s="3" t="n">
        <f aca="false">EXP(D18)</f>
        <v>2.79309974829338</v>
      </c>
    </row>
    <row r="19" customFormat="false" ht="49.95" hidden="false" customHeight="true" outlineLevel="0" collapsed="false">
      <c r="A19" s="14" t="s">
        <v>29</v>
      </c>
      <c r="B19" s="15" t="n">
        <v>0</v>
      </c>
      <c r="D19" s="2" t="n">
        <v>0.2597431</v>
      </c>
      <c r="E19" s="2" t="n">
        <f aca="false">(B19)*D19</f>
        <v>0</v>
      </c>
      <c r="F19" s="3" t="n">
        <f aca="false">EXP(D19)</f>
        <v>1.29659694811999</v>
      </c>
    </row>
    <row r="20" customFormat="false" ht="21" hidden="false" customHeight="true" outlineLevel="0" collapsed="false">
      <c r="A20" s="1" t="s">
        <v>30</v>
      </c>
      <c r="B20" s="15" t="n">
        <v>20</v>
      </c>
      <c r="C20" s="2" t="n">
        <f aca="false">(((B20/10)^-1)-0.4021541613)</f>
        <v>0.0978458387</v>
      </c>
      <c r="D20" s="2" t="n">
        <v>-1.822606</v>
      </c>
      <c r="E20" s="2" t="n">
        <f aca="false">C20*D20+B71</f>
        <v>-0.178334412689652</v>
      </c>
      <c r="F20" s="3" t="s">
        <v>31</v>
      </c>
    </row>
    <row r="21" customFormat="false" ht="21" hidden="false" customHeight="true" outlineLevel="0" collapsed="false">
      <c r="A21" s="1" t="s">
        <v>32</v>
      </c>
      <c r="B21" s="15" t="n">
        <v>30</v>
      </c>
      <c r="C21" s="2" t="n">
        <v>27</v>
      </c>
      <c r="D21" s="2" t="n">
        <v>0.0317321</v>
      </c>
      <c r="E21" s="2" t="n">
        <f aca="false">(B21-C21)*D21</f>
        <v>0.0951963</v>
      </c>
      <c r="F21" s="3" t="n">
        <f aca="false">EXP(D21)</f>
        <v>1.03224093091424</v>
      </c>
    </row>
    <row r="22" s="16" customFormat="true" ht="21" hidden="false" customHeight="true" outlineLevel="0" collapsed="false">
      <c r="A22" s="16" t="s">
        <v>33</v>
      </c>
      <c r="B22" s="17" t="n">
        <v>15</v>
      </c>
      <c r="C22" s="18" t="n">
        <v>10</v>
      </c>
      <c r="D22" s="18" t="n">
        <v>-0.0308572</v>
      </c>
      <c r="E22" s="18" t="n">
        <f aca="false">(B22-C22)*D22</f>
        <v>-0.154286</v>
      </c>
      <c r="F22" s="19" t="n">
        <f aca="false">EXP(D22)</f>
        <v>0.969614024073027</v>
      </c>
    </row>
    <row r="23" customFormat="false" ht="15" hidden="false" customHeight="false" outlineLevel="0" collapsed="false">
      <c r="A23" s="1" t="s">
        <v>34</v>
      </c>
      <c r="D23" s="2" t="n">
        <v>-4.532506</v>
      </c>
      <c r="E23" s="2" t="n">
        <f aca="false">D23</f>
        <v>-4.532506</v>
      </c>
    </row>
    <row r="24" customFormat="false" ht="15" hidden="false" customHeight="false" outlineLevel="0" collapsed="false">
      <c r="D24" s="2" t="s">
        <v>35</v>
      </c>
      <c r="E24" s="2" t="n">
        <f aca="false">SUM(E6:E23)</f>
        <v>-5.15258891268965</v>
      </c>
    </row>
    <row r="25" customFormat="false" ht="15" hidden="false" customHeight="false" outlineLevel="0" collapsed="false">
      <c r="D25" s="2" t="s">
        <v>36</v>
      </c>
      <c r="E25" s="20" t="n">
        <f aca="false">EXP(E24)</f>
        <v>0.00578440999275621</v>
      </c>
    </row>
    <row r="26" customFormat="false" ht="15.6" hidden="false" customHeight="false" outlineLevel="0" collapsed="false">
      <c r="A26" s="21" t="s">
        <v>37</v>
      </c>
      <c r="B26" s="22" t="n">
        <f aca="false">E25/(1 +E25)</f>
        <v>0.00575114302358084</v>
      </c>
    </row>
    <row r="27" customFormat="false" ht="15.6" hidden="false" customHeight="false" outlineLevel="0" collapsed="false">
      <c r="A27" s="23"/>
      <c r="B27" s="24"/>
    </row>
    <row r="28" customFormat="false" ht="15.6" hidden="false" customHeight="false" outlineLevel="0" collapsed="false">
      <c r="A28" s="25" t="s">
        <v>38</v>
      </c>
    </row>
    <row r="29" customFormat="false" ht="15" hidden="false" customHeight="false" outlineLevel="0" collapsed="false">
      <c r="A29" s="25" t="s">
        <v>39</v>
      </c>
    </row>
    <row r="30" customFormat="false" ht="60" hidden="false" customHeight="false" outlineLevel="0" collapsed="false">
      <c r="A30" s="26" t="s">
        <v>40</v>
      </c>
    </row>
    <row r="31" customFormat="false" ht="15" hidden="false" customHeight="false" outlineLevel="0" collapsed="false">
      <c r="A31" s="25" t="s">
        <v>41</v>
      </c>
    </row>
    <row r="32" customFormat="false" ht="45" hidden="false" customHeight="false" outlineLevel="0" collapsed="false">
      <c r="A32" s="26" t="s">
        <v>42</v>
      </c>
    </row>
  </sheetData>
  <sheetProtection sheet="true" password="dd2b" objects="true" scenarios="true" selectLockedCells="true"/>
  <dataValidations count="4">
    <dataValidation allowBlank="true" operator="between" showDropDown="false" showErrorMessage="true" showInputMessage="true" sqref="B6" type="whole">
      <formula1>15</formula1>
      <formula2>115</formula2>
    </dataValidation>
    <dataValidation allowBlank="true" operator="between" showDropDown="false" showErrorMessage="true" showInputMessage="true" sqref="B7" type="whole">
      <formula1>1</formula1>
      <formula2>6</formula2>
    </dataValidation>
    <dataValidation allowBlank="true" operator="between" showDropDown="false" showErrorMessage="true" showInputMessage="true" sqref="B9:B19" type="whole">
      <formula1>0</formula1>
      <formula2>1</formula2>
    </dataValidation>
    <dataValidation allowBlank="true" operator="between" showDropDown="false" showErrorMessage="true" showInputMessage="true" sqref="B20" type="whole">
      <formula1>1</formula1>
      <formula2>280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3" activeCellId="0" sqref="B33"/>
    </sheetView>
  </sheetViews>
  <sheetFormatPr defaultRowHeight="15" zeroHeight="false" outlineLevelRow="0" outlineLevelCol="0"/>
  <cols>
    <col collapsed="false" customWidth="true" hidden="false" outlineLevel="0" max="1" min="1" style="27" width="37.57"/>
    <col collapsed="false" customWidth="true" hidden="false" outlineLevel="0" max="2" min="2" style="27" width="18.19"/>
    <col collapsed="false" customWidth="true" hidden="false" outlineLevel="0" max="3" min="3" style="27" width="12.21"/>
    <col collapsed="false" customWidth="true" hidden="false" outlineLevel="0" max="4" min="4" style="27" width="13.44"/>
    <col collapsed="false" customWidth="true" hidden="false" outlineLevel="0" max="5" min="5" style="28" width="11.97"/>
    <col collapsed="false" customWidth="true" hidden="false" outlineLevel="0" max="6" min="6" style="27" width="12.9"/>
    <col collapsed="false" customWidth="true" hidden="false" outlineLevel="0" max="7" min="7" style="28" width="13.6"/>
    <col collapsed="false" customWidth="true" hidden="false" outlineLevel="0" max="8" min="8" style="27" width="14.4"/>
    <col collapsed="false" customWidth="true" hidden="false" outlineLevel="0" max="1023" min="9" style="27" width="8.4"/>
    <col collapsed="false" customWidth="true" hidden="false" outlineLevel="0" max="1025" min="1024" style="0" width="8.4"/>
  </cols>
  <sheetData>
    <row r="1" customFormat="false" ht="15" hidden="false" customHeight="false" outlineLevel="0" collapsed="false">
      <c r="A1" s="29" t="s">
        <v>43</v>
      </c>
      <c r="B1" s="27" t="n">
        <f aca="false">'Probability of cancer'!B26</f>
        <v>0.00575114302358084</v>
      </c>
    </row>
    <row r="2" customFormat="false" ht="15" hidden="false" customHeight="false" outlineLevel="0" collapsed="false">
      <c r="A2" s="29" t="s">
        <v>44</v>
      </c>
      <c r="B2" s="27" t="n">
        <v>1</v>
      </c>
    </row>
    <row r="3" customFormat="false" ht="15" hidden="false" customHeight="false" outlineLevel="0" collapsed="false">
      <c r="A3" s="29" t="s">
        <v>45</v>
      </c>
      <c r="B3" s="27" t="n">
        <v>0.84</v>
      </c>
    </row>
    <row r="4" customFormat="false" ht="15" hidden="false" customHeight="false" outlineLevel="0" collapsed="false">
      <c r="A4" s="29" t="s">
        <v>46</v>
      </c>
      <c r="B4" s="27" t="n">
        <f aca="false">IF((70-'Probability of cancer'!B6)&gt;5,70-'Probability of cancer'!B6,5)</f>
        <v>15</v>
      </c>
      <c r="F4" s="0"/>
      <c r="H4" s="0"/>
    </row>
    <row r="5" customFormat="false" ht="15" hidden="false" customHeight="false" outlineLevel="0" collapsed="false">
      <c r="A5" s="29"/>
      <c r="F5" s="0"/>
      <c r="H5" s="0"/>
    </row>
    <row r="6" customFormat="false" ht="15" hidden="false" customHeight="false" outlineLevel="0" collapsed="false">
      <c r="A6" s="30" t="s">
        <v>47</v>
      </c>
      <c r="B6" s="29" t="s">
        <v>48</v>
      </c>
      <c r="C6" s="29" t="s">
        <v>49</v>
      </c>
      <c r="D6" s="29" t="s">
        <v>50</v>
      </c>
      <c r="E6" s="31" t="s">
        <v>51</v>
      </c>
      <c r="F6" s="29" t="s">
        <v>52</v>
      </c>
      <c r="G6" s="31" t="s">
        <v>53</v>
      </c>
      <c r="H6" s="29" t="s">
        <v>54</v>
      </c>
    </row>
    <row r="7" customFormat="false" ht="15" hidden="false" customHeight="false" outlineLevel="0" collapsed="false">
      <c r="A7" s="27" t="s">
        <v>55</v>
      </c>
      <c r="B7" s="27" t="n">
        <f aca="false">x*0.63</f>
        <v>0.00362322010485593</v>
      </c>
      <c r="C7" s="27" t="n">
        <f aca="false">sensitivity</f>
        <v>1</v>
      </c>
      <c r="D7" s="27" t="n">
        <v>0.48</v>
      </c>
      <c r="E7" s="32" t="n">
        <v>8000</v>
      </c>
      <c r="F7" s="27" t="n">
        <f aca="false">B7*C7*D7</f>
        <v>0.00173914565033085</v>
      </c>
      <c r="G7" s="32" t="n">
        <f aca="false">E7*F7</f>
        <v>13.9131652026468</v>
      </c>
      <c r="H7" s="27" t="n">
        <f aca="false">F7*value</f>
        <v>0.0260871847549627</v>
      </c>
    </row>
    <row r="8" customFormat="false" ht="15" hidden="false" customHeight="false" outlineLevel="0" collapsed="false">
      <c r="A8" s="27" t="s">
        <v>56</v>
      </c>
      <c r="B8" s="27" t="n">
        <f aca="false">x*0.63</f>
        <v>0.00362322010485593</v>
      </c>
      <c r="C8" s="27" t="n">
        <f aca="false">sensitivity</f>
        <v>1</v>
      </c>
      <c r="D8" s="27" t="n">
        <f aca="false">1-D7</f>
        <v>0.52</v>
      </c>
      <c r="E8" s="32" t="n">
        <v>21000</v>
      </c>
      <c r="F8" s="27" t="n">
        <f aca="false">B8*C8*D8</f>
        <v>0.00188407445452508</v>
      </c>
      <c r="G8" s="32" t="n">
        <f aca="false">E8*F8</f>
        <v>39.5655635450267</v>
      </c>
      <c r="H8" s="27" t="n">
        <v>0</v>
      </c>
      <c r="L8" s="33" t="str">
        <f aca="false">IF($H$15&lt;30000,"You should get annual screening", "Your risk of non small cell lung is so low it's not worth you getting screened")</f>
        <v>You should get annual screening</v>
      </c>
    </row>
    <row r="9" customFormat="false" ht="15" hidden="false" customHeight="false" outlineLevel="0" collapsed="false">
      <c r="A9" s="27" t="s">
        <v>57</v>
      </c>
      <c r="B9" s="27" t="n">
        <f aca="false">x*0.37</f>
        <v>0.00212792291872491</v>
      </c>
      <c r="C9" s="27" t="n">
        <f aca="false">sensitivity</f>
        <v>1</v>
      </c>
      <c r="D9" s="27" t="n">
        <v>0.16</v>
      </c>
      <c r="E9" s="32" t="n">
        <v>13000</v>
      </c>
      <c r="F9" s="27" t="n">
        <f aca="false">B9*C9*D9</f>
        <v>0.000340467666995986</v>
      </c>
      <c r="G9" s="32" t="n">
        <f aca="false">E9*F9</f>
        <v>4.42607967094782</v>
      </c>
      <c r="H9" s="27" t="n">
        <f aca="false">F9*value</f>
        <v>0.00510701500493979</v>
      </c>
    </row>
    <row r="10" customFormat="false" ht="15" hidden="false" customHeight="false" outlineLevel="0" collapsed="false">
      <c r="A10" s="27" t="s">
        <v>58</v>
      </c>
      <c r="B10" s="27" t="n">
        <f aca="false">x*0.37</f>
        <v>0.00212792291872491</v>
      </c>
      <c r="C10" s="27" t="n">
        <f aca="false">sensitivity</f>
        <v>1</v>
      </c>
      <c r="D10" s="27" t="n">
        <f aca="false">1-D9</f>
        <v>0.84</v>
      </c>
      <c r="E10" s="32" t="n">
        <v>13000</v>
      </c>
      <c r="F10" s="27" t="n">
        <f aca="false">B10*C10*D10</f>
        <v>0.00178745525172893</v>
      </c>
      <c r="G10" s="32" t="n">
        <f aca="false">E10*F10</f>
        <v>23.236918272476</v>
      </c>
      <c r="H10" s="27" t="n">
        <v>0</v>
      </c>
    </row>
    <row r="11" customFormat="false" ht="15" hidden="false" customHeight="false" outlineLevel="0" collapsed="false">
      <c r="A11" s="27" t="s">
        <v>59</v>
      </c>
      <c r="B11" s="27" t="n">
        <f aca="false">1-x</f>
        <v>0.994248856976419</v>
      </c>
      <c r="C11" s="27" t="n">
        <f aca="false">x*(1-specificity) / specificity</f>
        <v>0.0010954558140154</v>
      </c>
      <c r="D11" s="27" t="n">
        <v>1</v>
      </c>
      <c r="E11" s="32" t="n">
        <v>490</v>
      </c>
      <c r="F11" s="27" t="n">
        <f aca="false">B11*C11*D11</f>
        <v>0.00108915569095298</v>
      </c>
      <c r="G11" s="32" t="n">
        <f aca="false">E11*F11</f>
        <v>0.533686288566962</v>
      </c>
      <c r="H11" s="27" t="n">
        <v>0</v>
      </c>
    </row>
    <row r="12" customFormat="false" ht="15" hidden="false" customHeight="false" outlineLevel="0" collapsed="false">
      <c r="A12" s="27" t="s">
        <v>60</v>
      </c>
      <c r="B12" s="27" t="n">
        <f aca="false">1-x</f>
        <v>0.994248856976419</v>
      </c>
      <c r="C12" s="27" t="n">
        <f aca="false">1-C11</f>
        <v>0.998904544185985</v>
      </c>
      <c r="D12" s="27" t="n">
        <v>1</v>
      </c>
      <c r="E12" s="32" t="n">
        <v>130</v>
      </c>
      <c r="F12" s="27" t="n">
        <f aca="false">B12*C12*D12</f>
        <v>0.993159701285466</v>
      </c>
      <c r="G12" s="32" t="n">
        <f aca="false">E12*F12</f>
        <v>129.110761167111</v>
      </c>
      <c r="H12" s="27" t="n">
        <v>0</v>
      </c>
    </row>
    <row r="13" customFormat="false" ht="15" hidden="false" customHeight="false" outlineLevel="0" collapsed="false">
      <c r="E13" s="31" t="s">
        <v>61</v>
      </c>
      <c r="F13" s="29" t="n">
        <f aca="false">SUM(F7:F12)</f>
        <v>1</v>
      </c>
      <c r="G13" s="34" t="n">
        <f aca="false">SUM(G7,G8,G9,G10,G11,G12)+(1-F13)*20000</f>
        <v>210.786174146775</v>
      </c>
      <c r="H13" s="29" t="n">
        <f aca="false">SUM(H12,H11,H10,H9,H8,H7)</f>
        <v>0.0311941997599025</v>
      </c>
    </row>
    <row r="15" customFormat="false" ht="15" hidden="false" customHeight="false" outlineLevel="0" collapsed="false">
      <c r="F15" s="0"/>
      <c r="G15" s="31" t="s">
        <v>62</v>
      </c>
      <c r="H15" s="34" t="n">
        <f aca="false">G13/H13</f>
        <v>6757.22332257816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LibreOffice/5.3.1.2$Linux_X86_64 LibreOffice_project/30m0$Build-2</Application>
  <Company>Brock University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2012-08-26T16:09:14Z</dcterms:created>
  <dc:creator>Martin Tammemagi</dc:creator>
  <dc:description/>
  <dc:language>en-GB</dc:language>
  <cp:lastModifiedBy/>
  <dcterms:modified xsi:type="dcterms:W3CDTF">2017-10-30T01:49:49Z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Brock University 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