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580" yWindow="-80" windowWidth="28120" windowHeight="15040" tabRatio="646" activeTab="2"/>
  </bookViews>
  <sheets>
    <sheet name="OD600 reference point" sheetId="1" r:id="rId1"/>
    <sheet name="Fluorescein standard curve" sheetId="2" r:id="rId2"/>
    <sheet name="Raw Plate Reader Measurements" sheetId="5" r:id="rId3"/>
    <sheet name="Fluorescence Measurement" sheetId="4" r:id="rId4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8" i="2"/>
  <c r="L27"/>
  <c r="K27"/>
  <c r="J27"/>
  <c r="I27"/>
  <c r="H27"/>
  <c r="G27"/>
  <c r="F27"/>
  <c r="E27"/>
  <c r="D27"/>
  <c r="C27"/>
  <c r="B27"/>
  <c r="L26"/>
  <c r="K26"/>
  <c r="J26"/>
  <c r="I26"/>
  <c r="H26"/>
  <c r="G26"/>
  <c r="F26"/>
  <c r="E26"/>
  <c r="D26"/>
  <c r="C26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  <c r="L1"/>
  <c r="K1"/>
  <c r="J1"/>
  <c r="I1"/>
  <c r="H1"/>
  <c r="G1"/>
  <c r="F1"/>
  <c r="E1"/>
  <c r="D1"/>
  <c r="C1"/>
  <c r="AU80" i="4"/>
  <c r="AT80"/>
  <c r="AS80"/>
  <c r="AR80"/>
  <c r="AQ80"/>
  <c r="AP80"/>
  <c r="AN80"/>
  <c r="AM80"/>
  <c r="AL80"/>
  <c r="AK80"/>
  <c r="AI80"/>
  <c r="AH80"/>
  <c r="AG80"/>
  <c r="AF80"/>
  <c r="AE80"/>
  <c r="AD80"/>
  <c r="AB80"/>
  <c r="AA80"/>
  <c r="Z80"/>
  <c r="Y80"/>
  <c r="X80"/>
  <c r="W80"/>
  <c r="U80"/>
  <c r="T80"/>
  <c r="S80"/>
  <c r="R80"/>
  <c r="Q80"/>
  <c r="P80"/>
  <c r="L80"/>
  <c r="K80"/>
  <c r="J80"/>
  <c r="I80"/>
  <c r="E80"/>
  <c r="D80"/>
  <c r="C80"/>
  <c r="B80"/>
  <c r="AU79"/>
  <c r="AT79"/>
  <c r="AS79"/>
  <c r="AR79"/>
  <c r="AQ79"/>
  <c r="AP79"/>
  <c r="AN79"/>
  <c r="AM79"/>
  <c r="AL79"/>
  <c r="AK79"/>
  <c r="AI79"/>
  <c r="AH79"/>
  <c r="AG79"/>
  <c r="AF79"/>
  <c r="AE79"/>
  <c r="AD79"/>
  <c r="AB79"/>
  <c r="AA79"/>
  <c r="Z79"/>
  <c r="Y79"/>
  <c r="X79"/>
  <c r="W79"/>
  <c r="U79"/>
  <c r="T79"/>
  <c r="S79"/>
  <c r="R79"/>
  <c r="Q79"/>
  <c r="P79"/>
  <c r="L79"/>
  <c r="K79"/>
  <c r="J79"/>
  <c r="I79"/>
  <c r="E79"/>
  <c r="D79"/>
  <c r="C79"/>
  <c r="B79"/>
  <c r="AU78"/>
  <c r="AT78"/>
  <c r="AS78"/>
  <c r="AR78"/>
  <c r="AQ78"/>
  <c r="AP78"/>
  <c r="AN78"/>
  <c r="AM78"/>
  <c r="AL78"/>
  <c r="AK78"/>
  <c r="AI78"/>
  <c r="AH78"/>
  <c r="AG78"/>
  <c r="AF78"/>
  <c r="AE78"/>
  <c r="AD78"/>
  <c r="AB78"/>
  <c r="AA78"/>
  <c r="Z78"/>
  <c r="Y78"/>
  <c r="X78"/>
  <c r="W78"/>
  <c r="U78"/>
  <c r="T78"/>
  <c r="S78"/>
  <c r="R78"/>
  <c r="Q78"/>
  <c r="P78"/>
  <c r="L78"/>
  <c r="K78"/>
  <c r="J78"/>
  <c r="I78"/>
  <c r="E78"/>
  <c r="D78"/>
  <c r="C78"/>
  <c r="B78"/>
  <c r="AU77"/>
  <c r="AT77"/>
  <c r="AS77"/>
  <c r="AR77"/>
  <c r="AQ77"/>
  <c r="AP77"/>
  <c r="AN77"/>
  <c r="AM77"/>
  <c r="AL77"/>
  <c r="AK77"/>
  <c r="AI77"/>
  <c r="AH77"/>
  <c r="AG77"/>
  <c r="AF77"/>
  <c r="AE77"/>
  <c r="AD77"/>
  <c r="AB77"/>
  <c r="AA77"/>
  <c r="Z77"/>
  <c r="Y77"/>
  <c r="X77"/>
  <c r="W77"/>
  <c r="U77"/>
  <c r="T77"/>
  <c r="S77"/>
  <c r="R77"/>
  <c r="Q77"/>
  <c r="P77"/>
  <c r="L77"/>
  <c r="K77"/>
  <c r="J77"/>
  <c r="I77"/>
  <c r="E77"/>
  <c r="D77"/>
  <c r="C77"/>
  <c r="B77"/>
  <c r="AU76"/>
  <c r="AT76"/>
  <c r="AS76"/>
  <c r="AR76"/>
  <c r="AQ76"/>
  <c r="AP76"/>
  <c r="AN76"/>
  <c r="AM76"/>
  <c r="AL76"/>
  <c r="AK76"/>
  <c r="AI76"/>
  <c r="AH76"/>
  <c r="AG76"/>
  <c r="AF76"/>
  <c r="AE76"/>
  <c r="AD76"/>
  <c r="AB76"/>
  <c r="AA76"/>
  <c r="Z76"/>
  <c r="Y76"/>
  <c r="X76"/>
  <c r="W76"/>
  <c r="U76"/>
  <c r="T76"/>
  <c r="S76"/>
  <c r="R76"/>
  <c r="Q76"/>
  <c r="P76"/>
  <c r="L76"/>
  <c r="K76"/>
  <c r="J76"/>
  <c r="I76"/>
  <c r="E76"/>
  <c r="D76"/>
  <c r="C76"/>
  <c r="B76"/>
  <c r="AU75"/>
  <c r="AT75"/>
  <c r="AS75"/>
  <c r="AR75"/>
  <c r="AQ75"/>
  <c r="AP75"/>
  <c r="AN75"/>
  <c r="AM75"/>
  <c r="AL75"/>
  <c r="AK75"/>
  <c r="AI75"/>
  <c r="AH75"/>
  <c r="AG75"/>
  <c r="AF75"/>
  <c r="AE75"/>
  <c r="AD75"/>
  <c r="AB75"/>
  <c r="AA75"/>
  <c r="Z75"/>
  <c r="Y75"/>
  <c r="X75"/>
  <c r="W75"/>
  <c r="U75"/>
  <c r="T75"/>
  <c r="S75"/>
  <c r="R75"/>
  <c r="Q75"/>
  <c r="P75"/>
  <c r="L75"/>
  <c r="K75"/>
  <c r="J75"/>
  <c r="I75"/>
  <c r="E75"/>
  <c r="D75"/>
  <c r="C75"/>
  <c r="B75"/>
  <c r="AU74"/>
  <c r="AT74"/>
  <c r="AS74"/>
  <c r="AR74"/>
  <c r="AQ74"/>
  <c r="AP74"/>
  <c r="AN74"/>
  <c r="AM74"/>
  <c r="AL74"/>
  <c r="AK74"/>
  <c r="AI74"/>
  <c r="AH74"/>
  <c r="AG74"/>
  <c r="AF74"/>
  <c r="AE74"/>
  <c r="AD74"/>
  <c r="AB74"/>
  <c r="AA74"/>
  <c r="Z74"/>
  <c r="Y74"/>
  <c r="X74"/>
  <c r="W74"/>
  <c r="U74"/>
  <c r="T74"/>
  <c r="S74"/>
  <c r="R74"/>
  <c r="Q74"/>
  <c r="P74"/>
  <c r="L74"/>
  <c r="K74"/>
  <c r="J74"/>
  <c r="I74"/>
  <c r="E74"/>
  <c r="D74"/>
  <c r="C74"/>
  <c r="B74"/>
  <c r="AU73"/>
  <c r="AT73"/>
  <c r="AS73"/>
  <c r="AR73"/>
  <c r="AQ73"/>
  <c r="AP73"/>
  <c r="AN73"/>
  <c r="AM73"/>
  <c r="AL73"/>
  <c r="AK73"/>
  <c r="AI73"/>
  <c r="AH73"/>
  <c r="AG73"/>
  <c r="AF73"/>
  <c r="AE73"/>
  <c r="AD73"/>
  <c r="AB73"/>
  <c r="AA73"/>
  <c r="Z73"/>
  <c r="Y73"/>
  <c r="X73"/>
  <c r="W73"/>
  <c r="U73"/>
  <c r="T73"/>
  <c r="S73"/>
  <c r="R73"/>
  <c r="Q73"/>
  <c r="P73"/>
  <c r="L73"/>
  <c r="K73"/>
  <c r="J73"/>
  <c r="I73"/>
  <c r="E73"/>
  <c r="D73"/>
  <c r="C73"/>
  <c r="B73"/>
  <c r="AU72"/>
  <c r="AT72"/>
  <c r="AS72"/>
  <c r="AR72"/>
  <c r="AQ72"/>
  <c r="AP72"/>
  <c r="AN72"/>
  <c r="AM72"/>
  <c r="AL72"/>
  <c r="AK72"/>
  <c r="AI72"/>
  <c r="AH72"/>
  <c r="AG72"/>
  <c r="AF72"/>
  <c r="AE72"/>
  <c r="AD72"/>
  <c r="AB72"/>
  <c r="AA72"/>
  <c r="Z72"/>
  <c r="Y72"/>
  <c r="X72"/>
  <c r="W72"/>
  <c r="U72"/>
  <c r="T72"/>
  <c r="S72"/>
  <c r="R72"/>
  <c r="Q72"/>
  <c r="P72"/>
  <c r="L72"/>
  <c r="K72"/>
  <c r="J72"/>
  <c r="I72"/>
  <c r="E72"/>
  <c r="D72"/>
  <c r="C72"/>
  <c r="B72"/>
  <c r="AU71"/>
  <c r="AT71"/>
  <c r="AS71"/>
  <c r="AR71"/>
  <c r="AQ71"/>
  <c r="AP71"/>
  <c r="AN71"/>
  <c r="AM71"/>
  <c r="AL71"/>
  <c r="AK71"/>
  <c r="AI71"/>
  <c r="AH71"/>
  <c r="AG71"/>
  <c r="AF71"/>
  <c r="AE71"/>
  <c r="AD71"/>
  <c r="AB71"/>
  <c r="AA71"/>
  <c r="Z71"/>
  <c r="Y71"/>
  <c r="X71"/>
  <c r="W71"/>
  <c r="U71"/>
  <c r="T71"/>
  <c r="S71"/>
  <c r="R71"/>
  <c r="Q71"/>
  <c r="P71"/>
  <c r="L71"/>
  <c r="K71"/>
  <c r="J71"/>
  <c r="I71"/>
  <c r="E71"/>
  <c r="D71"/>
  <c r="C71"/>
  <c r="B71"/>
  <c r="AU70"/>
  <c r="AT70"/>
  <c r="AS70"/>
  <c r="AR70"/>
  <c r="AQ70"/>
  <c r="AP70"/>
  <c r="AN70"/>
  <c r="AM70"/>
  <c r="AL70"/>
  <c r="AK70"/>
  <c r="AI70"/>
  <c r="AH70"/>
  <c r="AG70"/>
  <c r="AF70"/>
  <c r="AE70"/>
  <c r="AD70"/>
  <c r="AB70"/>
  <c r="AA70"/>
  <c r="Z70"/>
  <c r="Y70"/>
  <c r="X70"/>
  <c r="W70"/>
  <c r="U70"/>
  <c r="T70"/>
  <c r="S70"/>
  <c r="R70"/>
  <c r="Q70"/>
  <c r="P70"/>
  <c r="L70"/>
  <c r="K70"/>
  <c r="J70"/>
  <c r="I70"/>
  <c r="E70"/>
  <c r="D70"/>
  <c r="C70"/>
  <c r="B70"/>
  <c r="AU69"/>
  <c r="AT69"/>
  <c r="AS69"/>
  <c r="AR69"/>
  <c r="AQ69"/>
  <c r="AP69"/>
  <c r="AN69"/>
  <c r="AM69"/>
  <c r="AL69"/>
  <c r="AK69"/>
  <c r="AI69"/>
  <c r="AH69"/>
  <c r="AG69"/>
  <c r="AF69"/>
  <c r="AE69"/>
  <c r="AD69"/>
  <c r="AB69"/>
  <c r="AA69"/>
  <c r="Z69"/>
  <c r="Y69"/>
  <c r="X69"/>
  <c r="W69"/>
  <c r="U69"/>
  <c r="T69"/>
  <c r="S69"/>
  <c r="R69"/>
  <c r="Q69"/>
  <c r="P69"/>
  <c r="L69"/>
  <c r="K69"/>
  <c r="J69"/>
  <c r="I69"/>
  <c r="E69"/>
  <c r="D69"/>
  <c r="C69"/>
  <c r="B69"/>
  <c r="AU68"/>
  <c r="AT68"/>
  <c r="AS68"/>
  <c r="AR68"/>
  <c r="AQ68"/>
  <c r="AP68"/>
  <c r="AN68"/>
  <c r="AM68"/>
  <c r="AL68"/>
  <c r="AK68"/>
  <c r="AI68"/>
  <c r="AH68"/>
  <c r="AG68"/>
  <c r="AF68"/>
  <c r="AE68"/>
  <c r="AD68"/>
  <c r="AB68"/>
  <c r="AA68"/>
  <c r="Z68"/>
  <c r="Y68"/>
  <c r="X68"/>
  <c r="W68"/>
  <c r="U68"/>
  <c r="T68"/>
  <c r="S68"/>
  <c r="R68"/>
  <c r="Q68"/>
  <c r="P68"/>
  <c r="L68"/>
  <c r="K68"/>
  <c r="J68"/>
  <c r="I68"/>
  <c r="E68"/>
  <c r="D68"/>
  <c r="C68"/>
  <c r="B68"/>
  <c r="AU67"/>
  <c r="AT67"/>
  <c r="AS67"/>
  <c r="AR67"/>
  <c r="AQ67"/>
  <c r="AP67"/>
  <c r="AN67"/>
  <c r="AM67"/>
  <c r="AL67"/>
  <c r="AK67"/>
  <c r="AI67"/>
  <c r="AH67"/>
  <c r="AG67"/>
  <c r="AF67"/>
  <c r="AE67"/>
  <c r="AD67"/>
  <c r="AB67"/>
  <c r="AA67"/>
  <c r="Z67"/>
  <c r="Y67"/>
  <c r="X67"/>
  <c r="W67"/>
  <c r="U67"/>
  <c r="T67"/>
  <c r="S67"/>
  <c r="R67"/>
  <c r="Q67"/>
  <c r="P67"/>
  <c r="L67"/>
  <c r="K67"/>
  <c r="J67"/>
  <c r="I67"/>
  <c r="E67"/>
  <c r="D67"/>
  <c r="C67"/>
  <c r="B67"/>
  <c r="AU66"/>
  <c r="AT66"/>
  <c r="AS66"/>
  <c r="AR66"/>
  <c r="AQ66"/>
  <c r="AP66"/>
  <c r="AN66"/>
  <c r="AM66"/>
  <c r="AL66"/>
  <c r="AK66"/>
  <c r="AI66"/>
  <c r="AH66"/>
  <c r="AG66"/>
  <c r="AF66"/>
  <c r="AE66"/>
  <c r="AD66"/>
  <c r="AB66"/>
  <c r="AA66"/>
  <c r="Z66"/>
  <c r="Y66"/>
  <c r="X66"/>
  <c r="W66"/>
  <c r="U66"/>
  <c r="T66"/>
  <c r="S66"/>
  <c r="R66"/>
  <c r="Q66"/>
  <c r="P66"/>
  <c r="L66"/>
  <c r="K66"/>
  <c r="J66"/>
  <c r="I66"/>
  <c r="E66"/>
  <c r="D66"/>
  <c r="C66"/>
  <c r="B66"/>
  <c r="AU65"/>
  <c r="AT65"/>
  <c r="AS65"/>
  <c r="AR65"/>
  <c r="AQ65"/>
  <c r="AP65"/>
  <c r="AN65"/>
  <c r="AM65"/>
  <c r="AL65"/>
  <c r="AK65"/>
  <c r="AI65"/>
  <c r="AH65"/>
  <c r="AG65"/>
  <c r="AF65"/>
  <c r="AE65"/>
  <c r="AD65"/>
  <c r="AB65"/>
  <c r="AA65"/>
  <c r="Z65"/>
  <c r="Y65"/>
  <c r="X65"/>
  <c r="W65"/>
  <c r="U65"/>
  <c r="T65"/>
  <c r="S65"/>
  <c r="R65"/>
  <c r="Q65"/>
  <c r="P65"/>
  <c r="L65"/>
  <c r="K65"/>
  <c r="J65"/>
  <c r="I65"/>
  <c r="E65"/>
  <c r="D65"/>
  <c r="C65"/>
  <c r="B65"/>
  <c r="AU62"/>
  <c r="AT62"/>
  <c r="AS62"/>
  <c r="AR62"/>
  <c r="AQ62"/>
  <c r="AP62"/>
  <c r="AN62"/>
  <c r="AM62"/>
  <c r="AL62"/>
  <c r="AK62"/>
  <c r="AI62"/>
  <c r="AH62"/>
  <c r="AG62"/>
  <c r="AF62"/>
  <c r="AE62"/>
  <c r="AD62"/>
  <c r="AB62"/>
  <c r="AA62"/>
  <c r="Z62"/>
  <c r="Y62"/>
  <c r="X62"/>
  <c r="W62"/>
  <c r="U62"/>
  <c r="T62"/>
  <c r="S62"/>
  <c r="R62"/>
  <c r="Q62"/>
  <c r="P62"/>
  <c r="L62"/>
  <c r="K62"/>
  <c r="J62"/>
  <c r="I62"/>
  <c r="E62"/>
  <c r="D62"/>
  <c r="C62"/>
  <c r="B62"/>
  <c r="AU61"/>
  <c r="AT61"/>
  <c r="AS61"/>
  <c r="AR61"/>
  <c r="AQ61"/>
  <c r="AP61"/>
  <c r="AN61"/>
  <c r="AM61"/>
  <c r="AL61"/>
  <c r="AK61"/>
  <c r="AI61"/>
  <c r="AH61"/>
  <c r="AG61"/>
  <c r="AF61"/>
  <c r="AE61"/>
  <c r="AD61"/>
  <c r="AB61"/>
  <c r="AA61"/>
  <c r="Z61"/>
  <c r="Y61"/>
  <c r="X61"/>
  <c r="W61"/>
  <c r="U61"/>
  <c r="T61"/>
  <c r="S61"/>
  <c r="R61"/>
  <c r="Q61"/>
  <c r="P61"/>
  <c r="L61"/>
  <c r="K61"/>
  <c r="J61"/>
  <c r="I61"/>
  <c r="E61"/>
  <c r="D61"/>
  <c r="C61"/>
  <c r="B61"/>
  <c r="AU60"/>
  <c r="AT60"/>
  <c r="AS60"/>
  <c r="AR60"/>
  <c r="AQ60"/>
  <c r="AP60"/>
  <c r="AN60"/>
  <c r="AM60"/>
  <c r="AL60"/>
  <c r="AK60"/>
  <c r="AI60"/>
  <c r="AH60"/>
  <c r="AG60"/>
  <c r="AF60"/>
  <c r="AE60"/>
  <c r="AD60"/>
  <c r="AB60"/>
  <c r="AA60"/>
  <c r="Z60"/>
  <c r="Y60"/>
  <c r="X60"/>
  <c r="W60"/>
  <c r="U60"/>
  <c r="T60"/>
  <c r="S60"/>
  <c r="R60"/>
  <c r="Q60"/>
  <c r="P60"/>
  <c r="L60"/>
  <c r="K60"/>
  <c r="J60"/>
  <c r="I60"/>
  <c r="E60"/>
  <c r="D60"/>
  <c r="C60"/>
  <c r="B60"/>
  <c r="AU59"/>
  <c r="AT59"/>
  <c r="AS59"/>
  <c r="AR59"/>
  <c r="AQ59"/>
  <c r="AP59"/>
  <c r="AN59"/>
  <c r="AM59"/>
  <c r="AL59"/>
  <c r="AK59"/>
  <c r="AI59"/>
  <c r="AH59"/>
  <c r="AG59"/>
  <c r="AF59"/>
  <c r="AE59"/>
  <c r="AD59"/>
  <c r="AB59"/>
  <c r="AA59"/>
  <c r="Z59"/>
  <c r="Y59"/>
  <c r="X59"/>
  <c r="W59"/>
  <c r="U59"/>
  <c r="T59"/>
  <c r="S59"/>
  <c r="R59"/>
  <c r="Q59"/>
  <c r="P59"/>
  <c r="L59"/>
  <c r="K59"/>
  <c r="J59"/>
  <c r="I59"/>
  <c r="E59"/>
  <c r="D59"/>
  <c r="C59"/>
  <c r="B59"/>
  <c r="AU58"/>
  <c r="AT58"/>
  <c r="AS58"/>
  <c r="AR58"/>
  <c r="AQ58"/>
  <c r="AP58"/>
  <c r="AN58"/>
  <c r="AM58"/>
  <c r="AL58"/>
  <c r="AK58"/>
  <c r="AI58"/>
  <c r="AH58"/>
  <c r="AG58"/>
  <c r="AF58"/>
  <c r="AE58"/>
  <c r="AD58"/>
  <c r="AB58"/>
  <c r="AA58"/>
  <c r="Z58"/>
  <c r="Y58"/>
  <c r="X58"/>
  <c r="W58"/>
  <c r="U58"/>
  <c r="T58"/>
  <c r="S58"/>
  <c r="R58"/>
  <c r="Q58"/>
  <c r="P58"/>
  <c r="L58"/>
  <c r="K58"/>
  <c r="J58"/>
  <c r="I58"/>
  <c r="E58"/>
  <c r="D58"/>
  <c r="C58"/>
  <c r="B58"/>
  <c r="AU57"/>
  <c r="AT57"/>
  <c r="AS57"/>
  <c r="AR57"/>
  <c r="AQ57"/>
  <c r="AP57"/>
  <c r="AN57"/>
  <c r="AM57"/>
  <c r="AL57"/>
  <c r="AK57"/>
  <c r="AI57"/>
  <c r="AH57"/>
  <c r="AG57"/>
  <c r="AF57"/>
  <c r="AE57"/>
  <c r="AD57"/>
  <c r="AB57"/>
  <c r="AA57"/>
  <c r="Z57"/>
  <c r="Y57"/>
  <c r="X57"/>
  <c r="W57"/>
  <c r="U57"/>
  <c r="T57"/>
  <c r="S57"/>
  <c r="R57"/>
  <c r="Q57"/>
  <c r="P57"/>
  <c r="L57"/>
  <c r="K57"/>
  <c r="J57"/>
  <c r="I57"/>
  <c r="E57"/>
  <c r="D57"/>
  <c r="C57"/>
  <c r="B57"/>
  <c r="AU56"/>
  <c r="AT56"/>
  <c r="AS56"/>
  <c r="AR56"/>
  <c r="AQ56"/>
  <c r="AP56"/>
  <c r="AN56"/>
  <c r="AM56"/>
  <c r="AL56"/>
  <c r="AK56"/>
  <c r="AI56"/>
  <c r="AH56"/>
  <c r="AG56"/>
  <c r="AF56"/>
  <c r="AE56"/>
  <c r="AD56"/>
  <c r="AB56"/>
  <c r="AA56"/>
  <c r="Z56"/>
  <c r="Y56"/>
  <c r="X56"/>
  <c r="W56"/>
  <c r="U56"/>
  <c r="T56"/>
  <c r="S56"/>
  <c r="R56"/>
  <c r="Q56"/>
  <c r="P56"/>
  <c r="L56"/>
  <c r="K56"/>
  <c r="J56"/>
  <c r="I56"/>
  <c r="E56"/>
  <c r="D56"/>
  <c r="C56"/>
  <c r="B56"/>
  <c r="AU55"/>
  <c r="AT55"/>
  <c r="AS55"/>
  <c r="AR55"/>
  <c r="AQ55"/>
  <c r="AP55"/>
  <c r="AN55"/>
  <c r="AM55"/>
  <c r="AL55"/>
  <c r="AK55"/>
  <c r="AI55"/>
  <c r="AH55"/>
  <c r="AG55"/>
  <c r="AF55"/>
  <c r="AE55"/>
  <c r="AD55"/>
  <c r="AB55"/>
  <c r="AA55"/>
  <c r="Z55"/>
  <c r="Y55"/>
  <c r="X55"/>
  <c r="W55"/>
  <c r="U55"/>
  <c r="T55"/>
  <c r="S55"/>
  <c r="R55"/>
  <c r="Q55"/>
  <c r="P55"/>
  <c r="L55"/>
  <c r="K55"/>
  <c r="J55"/>
  <c r="I55"/>
  <c r="E55"/>
  <c r="D55"/>
  <c r="C55"/>
  <c r="B55"/>
  <c r="AU54"/>
  <c r="AT54"/>
  <c r="AS54"/>
  <c r="AR54"/>
  <c r="AQ54"/>
  <c r="AP54"/>
  <c r="AN54"/>
  <c r="AM54"/>
  <c r="AL54"/>
  <c r="AK54"/>
  <c r="AI54"/>
  <c r="AH54"/>
  <c r="AG54"/>
  <c r="AF54"/>
  <c r="AE54"/>
  <c r="AD54"/>
  <c r="AB54"/>
  <c r="AA54"/>
  <c r="Z54"/>
  <c r="Y54"/>
  <c r="X54"/>
  <c r="W54"/>
  <c r="U54"/>
  <c r="T54"/>
  <c r="S54"/>
  <c r="R54"/>
  <c r="Q54"/>
  <c r="P54"/>
  <c r="L54"/>
  <c r="K54"/>
  <c r="J54"/>
  <c r="I54"/>
  <c r="E54"/>
  <c r="D54"/>
  <c r="C54"/>
  <c r="B54"/>
  <c r="AU53"/>
  <c r="AT53"/>
  <c r="AS53"/>
  <c r="AR53"/>
  <c r="AQ53"/>
  <c r="AP53"/>
  <c r="AN53"/>
  <c r="AM53"/>
  <c r="AL53"/>
  <c r="AK53"/>
  <c r="AI53"/>
  <c r="AH53"/>
  <c r="AG53"/>
  <c r="AF53"/>
  <c r="AE53"/>
  <c r="AD53"/>
  <c r="AB53"/>
  <c r="AA53"/>
  <c r="Z53"/>
  <c r="Y53"/>
  <c r="X53"/>
  <c r="W53"/>
  <c r="U53"/>
  <c r="T53"/>
  <c r="S53"/>
  <c r="R53"/>
  <c r="Q53"/>
  <c r="P53"/>
  <c r="L53"/>
  <c r="K53"/>
  <c r="J53"/>
  <c r="I53"/>
  <c r="E53"/>
  <c r="D53"/>
  <c r="C53"/>
  <c r="B53"/>
  <c r="AU52"/>
  <c r="AT52"/>
  <c r="AS52"/>
  <c r="AR52"/>
  <c r="AQ52"/>
  <c r="AP52"/>
  <c r="AN52"/>
  <c r="AM52"/>
  <c r="AL52"/>
  <c r="AK52"/>
  <c r="AI52"/>
  <c r="AH52"/>
  <c r="AG52"/>
  <c r="AF52"/>
  <c r="AE52"/>
  <c r="AD52"/>
  <c r="AB52"/>
  <c r="AA52"/>
  <c r="Z52"/>
  <c r="Y52"/>
  <c r="X52"/>
  <c r="W52"/>
  <c r="U52"/>
  <c r="T52"/>
  <c r="S52"/>
  <c r="R52"/>
  <c r="Q52"/>
  <c r="P52"/>
  <c r="L52"/>
  <c r="K52"/>
  <c r="J52"/>
  <c r="I52"/>
  <c r="E52"/>
  <c r="D52"/>
  <c r="C52"/>
  <c r="B52"/>
  <c r="AU51"/>
  <c r="AT51"/>
  <c r="AS51"/>
  <c r="AR51"/>
  <c r="AQ51"/>
  <c r="AP51"/>
  <c r="AN51"/>
  <c r="AM51"/>
  <c r="AL51"/>
  <c r="AK51"/>
  <c r="AI51"/>
  <c r="AH51"/>
  <c r="AG51"/>
  <c r="AF51"/>
  <c r="AE51"/>
  <c r="AD51"/>
  <c r="AB51"/>
  <c r="AA51"/>
  <c r="Z51"/>
  <c r="Y51"/>
  <c r="X51"/>
  <c r="W51"/>
  <c r="U51"/>
  <c r="T51"/>
  <c r="S51"/>
  <c r="R51"/>
  <c r="Q51"/>
  <c r="P51"/>
  <c r="L51"/>
  <c r="K51"/>
  <c r="J51"/>
  <c r="I51"/>
  <c r="E51"/>
  <c r="D51"/>
  <c r="C51"/>
  <c r="B51"/>
  <c r="AU50"/>
  <c r="AT50"/>
  <c r="AS50"/>
  <c r="AR50"/>
  <c r="AQ50"/>
  <c r="AP50"/>
  <c r="AN50"/>
  <c r="AM50"/>
  <c r="AL50"/>
  <c r="AK50"/>
  <c r="AI50"/>
  <c r="AH50"/>
  <c r="AG50"/>
  <c r="AF50"/>
  <c r="AE50"/>
  <c r="AD50"/>
  <c r="AB50"/>
  <c r="AA50"/>
  <c r="Z50"/>
  <c r="Y50"/>
  <c r="X50"/>
  <c r="W50"/>
  <c r="U50"/>
  <c r="T50"/>
  <c r="S50"/>
  <c r="R50"/>
  <c r="Q50"/>
  <c r="P50"/>
  <c r="L50"/>
  <c r="K50"/>
  <c r="J50"/>
  <c r="I50"/>
  <c r="E50"/>
  <c r="D50"/>
  <c r="C50"/>
  <c r="B50"/>
  <c r="AU49"/>
  <c r="AT49"/>
  <c r="AS49"/>
  <c r="AR49"/>
  <c r="AQ49"/>
  <c r="AP49"/>
  <c r="AN49"/>
  <c r="AM49"/>
  <c r="AL49"/>
  <c r="AK49"/>
  <c r="AI49"/>
  <c r="AH49"/>
  <c r="AG49"/>
  <c r="AF49"/>
  <c r="AE49"/>
  <c r="AD49"/>
  <c r="AB49"/>
  <c r="AA49"/>
  <c r="Z49"/>
  <c r="Y49"/>
  <c r="X49"/>
  <c r="W49"/>
  <c r="U49"/>
  <c r="T49"/>
  <c r="S49"/>
  <c r="R49"/>
  <c r="Q49"/>
  <c r="P49"/>
  <c r="L49"/>
  <c r="K49"/>
  <c r="J49"/>
  <c r="I49"/>
  <c r="E49"/>
  <c r="D49"/>
  <c r="C49"/>
  <c r="B49"/>
  <c r="AU48"/>
  <c r="AT48"/>
  <c r="AS48"/>
  <c r="AR48"/>
  <c r="AQ48"/>
  <c r="AP48"/>
  <c r="AN48"/>
  <c r="AM48"/>
  <c r="AL48"/>
  <c r="AK48"/>
  <c r="AI48"/>
  <c r="AH48"/>
  <c r="AG48"/>
  <c r="AF48"/>
  <c r="AE48"/>
  <c r="AD48"/>
  <c r="AB48"/>
  <c r="AA48"/>
  <c r="Z48"/>
  <c r="Y48"/>
  <c r="X48"/>
  <c r="W48"/>
  <c r="U48"/>
  <c r="T48"/>
  <c r="S48"/>
  <c r="R48"/>
  <c r="Q48"/>
  <c r="P48"/>
  <c r="L48"/>
  <c r="K48"/>
  <c r="J48"/>
  <c r="I48"/>
  <c r="E48"/>
  <c r="D48"/>
  <c r="C48"/>
  <c r="B48"/>
  <c r="AU47"/>
  <c r="AT47"/>
  <c r="AS47"/>
  <c r="AR47"/>
  <c r="AQ47"/>
  <c r="AP47"/>
  <c r="AN47"/>
  <c r="AM47"/>
  <c r="AL47"/>
  <c r="AK47"/>
  <c r="AI47"/>
  <c r="AH47"/>
  <c r="AG47"/>
  <c r="AF47"/>
  <c r="AE47"/>
  <c r="AD47"/>
  <c r="AB47"/>
  <c r="AA47"/>
  <c r="Z47"/>
  <c r="Y47"/>
  <c r="X47"/>
  <c r="W47"/>
  <c r="U47"/>
  <c r="T47"/>
  <c r="S47"/>
  <c r="R47"/>
  <c r="Q47"/>
  <c r="P47"/>
  <c r="L47"/>
  <c r="K47"/>
  <c r="J47"/>
  <c r="I47"/>
  <c r="E47"/>
  <c r="D47"/>
  <c r="C47"/>
  <c r="B47"/>
  <c r="AU44"/>
  <c r="AT44"/>
  <c r="AS44"/>
  <c r="AR44"/>
  <c r="AQ44"/>
  <c r="AP44"/>
  <c r="AN44"/>
  <c r="AM44"/>
  <c r="AL44"/>
  <c r="AK44"/>
  <c r="AI44"/>
  <c r="AH44"/>
  <c r="AG44"/>
  <c r="AF44"/>
  <c r="AE44"/>
  <c r="AD44"/>
  <c r="AB44"/>
  <c r="AA44"/>
  <c r="Z44"/>
  <c r="Y44"/>
  <c r="X44"/>
  <c r="W44"/>
  <c r="U44"/>
  <c r="T44"/>
  <c r="S44"/>
  <c r="R44"/>
  <c r="Q44"/>
  <c r="P44"/>
  <c r="L44"/>
  <c r="K44"/>
  <c r="J44"/>
  <c r="I44"/>
  <c r="E44"/>
  <c r="D44"/>
  <c r="C44"/>
  <c r="B44"/>
  <c r="AU43"/>
  <c r="AT43"/>
  <c r="AS43"/>
  <c r="AR43"/>
  <c r="AQ43"/>
  <c r="AP43"/>
  <c r="AN43"/>
  <c r="AM43"/>
  <c r="AL43"/>
  <c r="AK43"/>
  <c r="AI43"/>
  <c r="AH43"/>
  <c r="AG43"/>
  <c r="AF43"/>
  <c r="AE43"/>
  <c r="AD43"/>
  <c r="AB43"/>
  <c r="AA43"/>
  <c r="Z43"/>
  <c r="Y43"/>
  <c r="X43"/>
  <c r="W43"/>
  <c r="U43"/>
  <c r="T43"/>
  <c r="S43"/>
  <c r="R43"/>
  <c r="Q43"/>
  <c r="P43"/>
  <c r="L43"/>
  <c r="K43"/>
  <c r="J43"/>
  <c r="I43"/>
  <c r="E43"/>
  <c r="D43"/>
  <c r="C43"/>
  <c r="B43"/>
  <c r="AU42"/>
  <c r="AT42"/>
  <c r="AS42"/>
  <c r="AR42"/>
  <c r="AQ42"/>
  <c r="AP42"/>
  <c r="AN42"/>
  <c r="AM42"/>
  <c r="AL42"/>
  <c r="AK42"/>
  <c r="AI42"/>
  <c r="AH42"/>
  <c r="AG42"/>
  <c r="AF42"/>
  <c r="AE42"/>
  <c r="AD42"/>
  <c r="AB42"/>
  <c r="AA42"/>
  <c r="Z42"/>
  <c r="Y42"/>
  <c r="X42"/>
  <c r="W42"/>
  <c r="U42"/>
  <c r="T42"/>
  <c r="S42"/>
  <c r="R42"/>
  <c r="Q42"/>
  <c r="P42"/>
  <c r="L42"/>
  <c r="K42"/>
  <c r="J42"/>
  <c r="I42"/>
  <c r="E42"/>
  <c r="D42"/>
  <c r="C42"/>
  <c r="B42"/>
  <c r="AU41"/>
  <c r="AT41"/>
  <c r="AS41"/>
  <c r="AR41"/>
  <c r="AQ41"/>
  <c r="AP41"/>
  <c r="AN41"/>
  <c r="AM41"/>
  <c r="AL41"/>
  <c r="AK41"/>
  <c r="AI41"/>
  <c r="AH41"/>
  <c r="AG41"/>
  <c r="AF41"/>
  <c r="AE41"/>
  <c r="AD41"/>
  <c r="AB41"/>
  <c r="AA41"/>
  <c r="Z41"/>
  <c r="Y41"/>
  <c r="X41"/>
  <c r="W41"/>
  <c r="U41"/>
  <c r="T41"/>
  <c r="S41"/>
  <c r="R41"/>
  <c r="Q41"/>
  <c r="P41"/>
  <c r="L41"/>
  <c r="K41"/>
  <c r="J41"/>
  <c r="I41"/>
  <c r="E41"/>
  <c r="D41"/>
  <c r="C41"/>
  <c r="B41"/>
  <c r="AU40"/>
  <c r="AT40"/>
  <c r="AS40"/>
  <c r="AR40"/>
  <c r="AQ40"/>
  <c r="AP40"/>
  <c r="AN40"/>
  <c r="AM40"/>
  <c r="AL40"/>
  <c r="AK40"/>
  <c r="AI40"/>
  <c r="AH40"/>
  <c r="AG40"/>
  <c r="AF40"/>
  <c r="AE40"/>
  <c r="AD40"/>
  <c r="AB40"/>
  <c r="AA40"/>
  <c r="Z40"/>
  <c r="Y40"/>
  <c r="X40"/>
  <c r="W40"/>
  <c r="U40"/>
  <c r="T40"/>
  <c r="S40"/>
  <c r="R40"/>
  <c r="Q40"/>
  <c r="P40"/>
  <c r="L40"/>
  <c r="K40"/>
  <c r="J40"/>
  <c r="I40"/>
  <c r="E40"/>
  <c r="D40"/>
  <c r="C40"/>
  <c r="B40"/>
  <c r="AU39"/>
  <c r="AT39"/>
  <c r="AS39"/>
  <c r="AR39"/>
  <c r="AQ39"/>
  <c r="AP39"/>
  <c r="AN39"/>
  <c r="AM39"/>
  <c r="AL39"/>
  <c r="AK39"/>
  <c r="AI39"/>
  <c r="AH39"/>
  <c r="AG39"/>
  <c r="AF39"/>
  <c r="AE39"/>
  <c r="AD39"/>
  <c r="AB39"/>
  <c r="AA39"/>
  <c r="Z39"/>
  <c r="Y39"/>
  <c r="X39"/>
  <c r="W39"/>
  <c r="U39"/>
  <c r="T39"/>
  <c r="S39"/>
  <c r="R39"/>
  <c r="Q39"/>
  <c r="P39"/>
  <c r="L39"/>
  <c r="K39"/>
  <c r="J39"/>
  <c r="I39"/>
  <c r="E39"/>
  <c r="D39"/>
  <c r="C39"/>
  <c r="B39"/>
  <c r="AU38"/>
  <c r="AT38"/>
  <c r="AS38"/>
  <c r="AR38"/>
  <c r="AQ38"/>
  <c r="AP38"/>
  <c r="AN38"/>
  <c r="AM38"/>
  <c r="AL38"/>
  <c r="AK38"/>
  <c r="AI38"/>
  <c r="AH38"/>
  <c r="AG38"/>
  <c r="AF38"/>
  <c r="AE38"/>
  <c r="AD38"/>
  <c r="AB38"/>
  <c r="AA38"/>
  <c r="Z38"/>
  <c r="Y38"/>
  <c r="X38"/>
  <c r="W38"/>
  <c r="U38"/>
  <c r="T38"/>
  <c r="S38"/>
  <c r="R38"/>
  <c r="Q38"/>
  <c r="P38"/>
  <c r="L38"/>
  <c r="K38"/>
  <c r="J38"/>
  <c r="I38"/>
  <c r="E38"/>
  <c r="D38"/>
  <c r="C38"/>
  <c r="B38"/>
  <c r="AU37"/>
  <c r="AT37"/>
  <c r="AS37"/>
  <c r="AR37"/>
  <c r="AQ37"/>
  <c r="AP37"/>
  <c r="AN37"/>
  <c r="AM37"/>
  <c r="AL37"/>
  <c r="AK37"/>
  <c r="AI37"/>
  <c r="AH37"/>
  <c r="AG37"/>
  <c r="AF37"/>
  <c r="AE37"/>
  <c r="AD37"/>
  <c r="AB37"/>
  <c r="AA37"/>
  <c r="Z37"/>
  <c r="Y37"/>
  <c r="X37"/>
  <c r="W37"/>
  <c r="U37"/>
  <c r="T37"/>
  <c r="S37"/>
  <c r="R37"/>
  <c r="Q37"/>
  <c r="P37"/>
  <c r="L37"/>
  <c r="K37"/>
  <c r="J37"/>
  <c r="I37"/>
  <c r="E37"/>
  <c r="D37"/>
  <c r="C37"/>
  <c r="B37"/>
  <c r="AU36"/>
  <c r="AT36"/>
  <c r="AS36"/>
  <c r="AR36"/>
  <c r="AQ36"/>
  <c r="AP36"/>
  <c r="AN36"/>
  <c r="AM36"/>
  <c r="AL36"/>
  <c r="AK36"/>
  <c r="AI36"/>
  <c r="AH36"/>
  <c r="AG36"/>
  <c r="AF36"/>
  <c r="AE36"/>
  <c r="AD36"/>
  <c r="AB36"/>
  <c r="AA36"/>
  <c r="Z36"/>
  <c r="Y36"/>
  <c r="X36"/>
  <c r="W36"/>
  <c r="U36"/>
  <c r="T36"/>
  <c r="S36"/>
  <c r="R36"/>
  <c r="Q36"/>
  <c r="P36"/>
  <c r="L36"/>
  <c r="K36"/>
  <c r="J36"/>
  <c r="I36"/>
  <c r="E36"/>
  <c r="D36"/>
  <c r="C36"/>
  <c r="B36"/>
  <c r="AU35"/>
  <c r="AT35"/>
  <c r="AS35"/>
  <c r="AR35"/>
  <c r="AQ35"/>
  <c r="AP35"/>
  <c r="AN35"/>
  <c r="AM35"/>
  <c r="AL35"/>
  <c r="AK35"/>
  <c r="AI35"/>
  <c r="AH35"/>
  <c r="AG35"/>
  <c r="AF35"/>
  <c r="AE35"/>
  <c r="AD35"/>
  <c r="AB35"/>
  <c r="AA35"/>
  <c r="Z35"/>
  <c r="Y35"/>
  <c r="X35"/>
  <c r="W35"/>
  <c r="U35"/>
  <c r="T35"/>
  <c r="S35"/>
  <c r="R35"/>
  <c r="Q35"/>
  <c r="P35"/>
  <c r="L35"/>
  <c r="K35"/>
  <c r="J35"/>
  <c r="I35"/>
  <c r="E35"/>
  <c r="D35"/>
  <c r="C35"/>
  <c r="B35"/>
  <c r="AU34"/>
  <c r="AT34"/>
  <c r="AS34"/>
  <c r="AR34"/>
  <c r="AQ34"/>
  <c r="AP34"/>
  <c r="AN34"/>
  <c r="AM34"/>
  <c r="AL34"/>
  <c r="AK34"/>
  <c r="AI34"/>
  <c r="AH34"/>
  <c r="AG34"/>
  <c r="AF34"/>
  <c r="AE34"/>
  <c r="AD34"/>
  <c r="AB34"/>
  <c r="AA34"/>
  <c r="Z34"/>
  <c r="Y34"/>
  <c r="X34"/>
  <c r="W34"/>
  <c r="U34"/>
  <c r="T34"/>
  <c r="S34"/>
  <c r="R34"/>
  <c r="Q34"/>
  <c r="P34"/>
  <c r="L34"/>
  <c r="K34"/>
  <c r="J34"/>
  <c r="I34"/>
  <c r="E34"/>
  <c r="D34"/>
  <c r="C34"/>
  <c r="B34"/>
  <c r="AU33"/>
  <c r="AT33"/>
  <c r="AS33"/>
  <c r="AR33"/>
  <c r="AQ33"/>
  <c r="AP33"/>
  <c r="AN33"/>
  <c r="AM33"/>
  <c r="AL33"/>
  <c r="AK33"/>
  <c r="AI33"/>
  <c r="AH33"/>
  <c r="AG33"/>
  <c r="AF33"/>
  <c r="AE33"/>
  <c r="AD33"/>
  <c r="AB33"/>
  <c r="AA33"/>
  <c r="Z33"/>
  <c r="Y33"/>
  <c r="X33"/>
  <c r="W33"/>
  <c r="U33"/>
  <c r="T33"/>
  <c r="S33"/>
  <c r="R33"/>
  <c r="Q33"/>
  <c r="P33"/>
  <c r="L33"/>
  <c r="K33"/>
  <c r="J33"/>
  <c r="I33"/>
  <c r="E33"/>
  <c r="D33"/>
  <c r="C33"/>
  <c r="B33"/>
  <c r="AU32"/>
  <c r="AT32"/>
  <c r="AS32"/>
  <c r="AR32"/>
  <c r="AQ32"/>
  <c r="AP32"/>
  <c r="AN32"/>
  <c r="AM32"/>
  <c r="AL32"/>
  <c r="AK32"/>
  <c r="AI32"/>
  <c r="AH32"/>
  <c r="AG32"/>
  <c r="AF32"/>
  <c r="AE32"/>
  <c r="AD32"/>
  <c r="AB32"/>
  <c r="AA32"/>
  <c r="Z32"/>
  <c r="Y32"/>
  <c r="X32"/>
  <c r="W32"/>
  <c r="U32"/>
  <c r="T32"/>
  <c r="S32"/>
  <c r="R32"/>
  <c r="Q32"/>
  <c r="P32"/>
  <c r="L32"/>
  <c r="K32"/>
  <c r="J32"/>
  <c r="I32"/>
  <c r="E32"/>
  <c r="D32"/>
  <c r="C32"/>
  <c r="B32"/>
  <c r="AU31"/>
  <c r="AT31"/>
  <c r="AS31"/>
  <c r="AR31"/>
  <c r="AQ31"/>
  <c r="AP31"/>
  <c r="AN31"/>
  <c r="AM31"/>
  <c r="AL31"/>
  <c r="AK31"/>
  <c r="AI31"/>
  <c r="AH31"/>
  <c r="AG31"/>
  <c r="AF31"/>
  <c r="AE31"/>
  <c r="AD31"/>
  <c r="AB31"/>
  <c r="AA31"/>
  <c r="Z31"/>
  <c r="Y31"/>
  <c r="X31"/>
  <c r="W31"/>
  <c r="U31"/>
  <c r="T31"/>
  <c r="S31"/>
  <c r="R31"/>
  <c r="Q31"/>
  <c r="P31"/>
  <c r="L31"/>
  <c r="K31"/>
  <c r="J31"/>
  <c r="I31"/>
  <c r="E31"/>
  <c r="D31"/>
  <c r="C31"/>
  <c r="B31"/>
  <c r="AU30"/>
  <c r="AT30"/>
  <c r="AS30"/>
  <c r="AR30"/>
  <c r="AQ30"/>
  <c r="AP30"/>
  <c r="AN30"/>
  <c r="AM30"/>
  <c r="AL30"/>
  <c r="AK30"/>
  <c r="AI30"/>
  <c r="AH30"/>
  <c r="AG30"/>
  <c r="AF30"/>
  <c r="AE30"/>
  <c r="AD30"/>
  <c r="AB30"/>
  <c r="AA30"/>
  <c r="Z30"/>
  <c r="Y30"/>
  <c r="X30"/>
  <c r="W30"/>
  <c r="U30"/>
  <c r="T30"/>
  <c r="S30"/>
  <c r="R30"/>
  <c r="Q30"/>
  <c r="P30"/>
  <c r="L30"/>
  <c r="K30"/>
  <c r="J30"/>
  <c r="I30"/>
  <c r="E30"/>
  <c r="D30"/>
  <c r="C30"/>
  <c r="B30"/>
  <c r="AU29"/>
  <c r="AT29"/>
  <c r="AS29"/>
  <c r="AR29"/>
  <c r="AQ29"/>
  <c r="AP29"/>
  <c r="AN29"/>
  <c r="AM29"/>
  <c r="AL29"/>
  <c r="AK29"/>
  <c r="AI29"/>
  <c r="AH29"/>
  <c r="AG29"/>
  <c r="AF29"/>
  <c r="AE29"/>
  <c r="AD29"/>
  <c r="AB29"/>
  <c r="AA29"/>
  <c r="Z29"/>
  <c r="Y29"/>
  <c r="X29"/>
  <c r="W29"/>
  <c r="U29"/>
  <c r="T29"/>
  <c r="S29"/>
  <c r="R29"/>
  <c r="Q29"/>
  <c r="P29"/>
  <c r="L29"/>
  <c r="K29"/>
  <c r="J29"/>
  <c r="I29"/>
  <c r="E29"/>
  <c r="D29"/>
  <c r="C29"/>
  <c r="B29"/>
  <c r="AU26"/>
  <c r="AT26"/>
  <c r="AS26"/>
  <c r="AR26"/>
  <c r="AQ26"/>
  <c r="AP26"/>
  <c r="AN26"/>
  <c r="AM26"/>
  <c r="AL26"/>
  <c r="AK26"/>
  <c r="AI26"/>
  <c r="AH26"/>
  <c r="AG26"/>
  <c r="AF26"/>
  <c r="AE26"/>
  <c r="AD26"/>
  <c r="AB26"/>
  <c r="AA26"/>
  <c r="Z26"/>
  <c r="Y26"/>
  <c r="X26"/>
  <c r="W26"/>
  <c r="U26"/>
  <c r="T26"/>
  <c r="S26"/>
  <c r="R26"/>
  <c r="Q26"/>
  <c r="P26"/>
  <c r="L26"/>
  <c r="K26"/>
  <c r="J26"/>
  <c r="I26"/>
  <c r="E26"/>
  <c r="D26"/>
  <c r="C26"/>
  <c r="B26"/>
  <c r="AU25"/>
  <c r="AT25"/>
  <c r="AS25"/>
  <c r="AR25"/>
  <c r="AQ25"/>
  <c r="AP25"/>
  <c r="AN25"/>
  <c r="AM25"/>
  <c r="AL25"/>
  <c r="AK25"/>
  <c r="AI25"/>
  <c r="AH25"/>
  <c r="AG25"/>
  <c r="AF25"/>
  <c r="AE25"/>
  <c r="AD25"/>
  <c r="AB25"/>
  <c r="AA25"/>
  <c r="Z25"/>
  <c r="Y25"/>
  <c r="X25"/>
  <c r="W25"/>
  <c r="U25"/>
  <c r="T25"/>
  <c r="S25"/>
  <c r="R25"/>
  <c r="Q25"/>
  <c r="P25"/>
  <c r="L25"/>
  <c r="K25"/>
  <c r="J25"/>
  <c r="I25"/>
  <c r="E25"/>
  <c r="D25"/>
  <c r="C25"/>
  <c r="B25"/>
  <c r="AU24"/>
  <c r="AT24"/>
  <c r="AS24"/>
  <c r="AR24"/>
  <c r="AQ24"/>
  <c r="AP24"/>
  <c r="AN24"/>
  <c r="AM24"/>
  <c r="AL24"/>
  <c r="AK24"/>
  <c r="AI24"/>
  <c r="AH24"/>
  <c r="AG24"/>
  <c r="AF24"/>
  <c r="AE24"/>
  <c r="AD24"/>
  <c r="AB24"/>
  <c r="AA24"/>
  <c r="Z24"/>
  <c r="Y24"/>
  <c r="X24"/>
  <c r="W24"/>
  <c r="U24"/>
  <c r="T24"/>
  <c r="S24"/>
  <c r="R24"/>
  <c r="Q24"/>
  <c r="P24"/>
  <c r="L24"/>
  <c r="K24"/>
  <c r="J24"/>
  <c r="I24"/>
  <c r="E24"/>
  <c r="D24"/>
  <c r="C24"/>
  <c r="B24"/>
  <c r="AU23"/>
  <c r="AT23"/>
  <c r="AS23"/>
  <c r="AR23"/>
  <c r="AQ23"/>
  <c r="AP23"/>
  <c r="AN23"/>
  <c r="AM23"/>
  <c r="AL23"/>
  <c r="AK23"/>
  <c r="AI23"/>
  <c r="AH23"/>
  <c r="AG23"/>
  <c r="AF23"/>
  <c r="AE23"/>
  <c r="AD23"/>
  <c r="AB23"/>
  <c r="AA23"/>
  <c r="Z23"/>
  <c r="Y23"/>
  <c r="X23"/>
  <c r="W23"/>
  <c r="U23"/>
  <c r="T23"/>
  <c r="S23"/>
  <c r="R23"/>
  <c r="Q23"/>
  <c r="P23"/>
  <c r="L23"/>
  <c r="K23"/>
  <c r="J23"/>
  <c r="I23"/>
  <c r="E23"/>
  <c r="D23"/>
  <c r="C23"/>
  <c r="B23"/>
  <c r="AU22"/>
  <c r="AT22"/>
  <c r="AS22"/>
  <c r="AR22"/>
  <c r="AQ22"/>
  <c r="AP22"/>
  <c r="AN22"/>
  <c r="AM22"/>
  <c r="AL22"/>
  <c r="AK22"/>
  <c r="AI22"/>
  <c r="AH22"/>
  <c r="AG22"/>
  <c r="AF22"/>
  <c r="AE22"/>
  <c r="AD22"/>
  <c r="AB22"/>
  <c r="AA22"/>
  <c r="Z22"/>
  <c r="Y22"/>
  <c r="X22"/>
  <c r="W22"/>
  <c r="U22"/>
  <c r="T22"/>
  <c r="S22"/>
  <c r="R22"/>
  <c r="Q22"/>
  <c r="P22"/>
  <c r="L22"/>
  <c r="K22"/>
  <c r="J22"/>
  <c r="I22"/>
  <c r="E22"/>
  <c r="D22"/>
  <c r="C22"/>
  <c r="B22"/>
  <c r="AU21"/>
  <c r="AT21"/>
  <c r="AS21"/>
  <c r="AR21"/>
  <c r="AQ21"/>
  <c r="AP21"/>
  <c r="AN21"/>
  <c r="AM21"/>
  <c r="AL21"/>
  <c r="AK21"/>
  <c r="AI21"/>
  <c r="AH21"/>
  <c r="AG21"/>
  <c r="AF21"/>
  <c r="AE21"/>
  <c r="AD21"/>
  <c r="AB21"/>
  <c r="AA21"/>
  <c r="Z21"/>
  <c r="Y21"/>
  <c r="X21"/>
  <c r="W21"/>
  <c r="U21"/>
  <c r="T21"/>
  <c r="S21"/>
  <c r="R21"/>
  <c r="Q21"/>
  <c r="P21"/>
  <c r="L21"/>
  <c r="K21"/>
  <c r="J21"/>
  <c r="I21"/>
  <c r="E21"/>
  <c r="D21"/>
  <c r="C21"/>
  <c r="B21"/>
  <c r="AU20"/>
  <c r="AT20"/>
  <c r="AS20"/>
  <c r="AR20"/>
  <c r="AQ20"/>
  <c r="AP20"/>
  <c r="AN20"/>
  <c r="AM20"/>
  <c r="AL20"/>
  <c r="AK20"/>
  <c r="AI20"/>
  <c r="AH20"/>
  <c r="AG20"/>
  <c r="AF20"/>
  <c r="AE20"/>
  <c r="AD20"/>
  <c r="AB20"/>
  <c r="AA20"/>
  <c r="Z20"/>
  <c r="Y20"/>
  <c r="X20"/>
  <c r="W20"/>
  <c r="U20"/>
  <c r="T20"/>
  <c r="S20"/>
  <c r="R20"/>
  <c r="Q20"/>
  <c r="P20"/>
  <c r="L20"/>
  <c r="K20"/>
  <c r="J20"/>
  <c r="I20"/>
  <c r="E20"/>
  <c r="D20"/>
  <c r="C20"/>
  <c r="B20"/>
  <c r="AU19"/>
  <c r="AT19"/>
  <c r="AS19"/>
  <c r="AR19"/>
  <c r="AQ19"/>
  <c r="AP19"/>
  <c r="AN19"/>
  <c r="AM19"/>
  <c r="AL19"/>
  <c r="AK19"/>
  <c r="AI19"/>
  <c r="AH19"/>
  <c r="AG19"/>
  <c r="AF19"/>
  <c r="AE19"/>
  <c r="AD19"/>
  <c r="AB19"/>
  <c r="AA19"/>
  <c r="Z19"/>
  <c r="Y19"/>
  <c r="X19"/>
  <c r="W19"/>
  <c r="U19"/>
  <c r="T19"/>
  <c r="S19"/>
  <c r="R19"/>
  <c r="Q19"/>
  <c r="P19"/>
  <c r="L19"/>
  <c r="K19"/>
  <c r="J19"/>
  <c r="I19"/>
  <c r="E19"/>
  <c r="D19"/>
  <c r="C19"/>
  <c r="B19"/>
  <c r="AU18"/>
  <c r="AT18"/>
  <c r="AS18"/>
  <c r="AR18"/>
  <c r="AQ18"/>
  <c r="AP18"/>
  <c r="AN18"/>
  <c r="AM18"/>
  <c r="AL18"/>
  <c r="AK18"/>
  <c r="AI18"/>
  <c r="AH18"/>
  <c r="AG18"/>
  <c r="AF18"/>
  <c r="AE18"/>
  <c r="AD18"/>
  <c r="AB18"/>
  <c r="AA18"/>
  <c r="Z18"/>
  <c r="Y18"/>
  <c r="X18"/>
  <c r="W18"/>
  <c r="U18"/>
  <c r="T18"/>
  <c r="S18"/>
  <c r="R18"/>
  <c r="Q18"/>
  <c r="P18"/>
  <c r="L18"/>
  <c r="K18"/>
  <c r="J18"/>
  <c r="I18"/>
  <c r="E18"/>
  <c r="D18"/>
  <c r="C18"/>
  <c r="B18"/>
  <c r="AU17"/>
  <c r="AT17"/>
  <c r="AS17"/>
  <c r="AR17"/>
  <c r="AQ17"/>
  <c r="AP17"/>
  <c r="AN17"/>
  <c r="AM17"/>
  <c r="AL17"/>
  <c r="AK17"/>
  <c r="AI17"/>
  <c r="AH17"/>
  <c r="AG17"/>
  <c r="AF17"/>
  <c r="AE17"/>
  <c r="AD17"/>
  <c r="AB17"/>
  <c r="AA17"/>
  <c r="Z17"/>
  <c r="Y17"/>
  <c r="X17"/>
  <c r="W17"/>
  <c r="U17"/>
  <c r="T17"/>
  <c r="S17"/>
  <c r="R17"/>
  <c r="Q17"/>
  <c r="P17"/>
  <c r="L17"/>
  <c r="K17"/>
  <c r="J17"/>
  <c r="I17"/>
  <c r="E17"/>
  <c r="D17"/>
  <c r="C17"/>
  <c r="B17"/>
  <c r="AU16"/>
  <c r="AT16"/>
  <c r="AS16"/>
  <c r="AR16"/>
  <c r="AQ16"/>
  <c r="AP16"/>
  <c r="AN16"/>
  <c r="AM16"/>
  <c r="AL16"/>
  <c r="AK16"/>
  <c r="AI16"/>
  <c r="AH16"/>
  <c r="AG16"/>
  <c r="AF16"/>
  <c r="AE16"/>
  <c r="AD16"/>
  <c r="AB16"/>
  <c r="AA16"/>
  <c r="Z16"/>
  <c r="Y16"/>
  <c r="X16"/>
  <c r="W16"/>
  <c r="U16"/>
  <c r="T16"/>
  <c r="S16"/>
  <c r="R16"/>
  <c r="Q16"/>
  <c r="P16"/>
  <c r="L16"/>
  <c r="K16"/>
  <c r="J16"/>
  <c r="I16"/>
  <c r="E16"/>
  <c r="D16"/>
  <c r="C16"/>
  <c r="B16"/>
  <c r="AU15"/>
  <c r="AT15"/>
  <c r="AS15"/>
  <c r="AR15"/>
  <c r="AQ15"/>
  <c r="AP15"/>
  <c r="AN15"/>
  <c r="AM15"/>
  <c r="AL15"/>
  <c r="AK15"/>
  <c r="AI15"/>
  <c r="AH15"/>
  <c r="AG15"/>
  <c r="AF15"/>
  <c r="AE15"/>
  <c r="AD15"/>
  <c r="AB15"/>
  <c r="AA15"/>
  <c r="Z15"/>
  <c r="Y15"/>
  <c r="X15"/>
  <c r="W15"/>
  <c r="U15"/>
  <c r="T15"/>
  <c r="S15"/>
  <c r="R15"/>
  <c r="Q15"/>
  <c r="P15"/>
  <c r="L15"/>
  <c r="K15"/>
  <c r="J15"/>
  <c r="I15"/>
  <c r="E15"/>
  <c r="D15"/>
  <c r="C15"/>
  <c r="B15"/>
  <c r="AU14"/>
  <c r="AT14"/>
  <c r="AS14"/>
  <c r="AR14"/>
  <c r="AQ14"/>
  <c r="AP14"/>
  <c r="AN14"/>
  <c r="AM14"/>
  <c r="AL14"/>
  <c r="AK14"/>
  <c r="AI14"/>
  <c r="AH14"/>
  <c r="AG14"/>
  <c r="AF14"/>
  <c r="AE14"/>
  <c r="AD14"/>
  <c r="AB14"/>
  <c r="AA14"/>
  <c r="Z14"/>
  <c r="Y14"/>
  <c r="X14"/>
  <c r="W14"/>
  <c r="U14"/>
  <c r="T14"/>
  <c r="S14"/>
  <c r="R14"/>
  <c r="Q14"/>
  <c r="P14"/>
  <c r="L14"/>
  <c r="K14"/>
  <c r="J14"/>
  <c r="I14"/>
  <c r="E14"/>
  <c r="D14"/>
  <c r="C14"/>
  <c r="B14"/>
  <c r="AU13"/>
  <c r="AT13"/>
  <c r="AS13"/>
  <c r="AR13"/>
  <c r="AQ13"/>
  <c r="AP13"/>
  <c r="AN13"/>
  <c r="AM13"/>
  <c r="AL13"/>
  <c r="AK13"/>
  <c r="AI13"/>
  <c r="AH13"/>
  <c r="AG13"/>
  <c r="AF13"/>
  <c r="AE13"/>
  <c r="AD13"/>
  <c r="AB13"/>
  <c r="AA13"/>
  <c r="Z13"/>
  <c r="Y13"/>
  <c r="X13"/>
  <c r="W13"/>
  <c r="U13"/>
  <c r="T13"/>
  <c r="S13"/>
  <c r="R13"/>
  <c r="Q13"/>
  <c r="P13"/>
  <c r="L13"/>
  <c r="K13"/>
  <c r="J13"/>
  <c r="I13"/>
  <c r="E13"/>
  <c r="D13"/>
  <c r="C13"/>
  <c r="B13"/>
  <c r="AU12"/>
  <c r="AT12"/>
  <c r="AS12"/>
  <c r="AR12"/>
  <c r="AQ12"/>
  <c r="AP12"/>
  <c r="AN12"/>
  <c r="AM12"/>
  <c r="AL12"/>
  <c r="AK12"/>
  <c r="AI12"/>
  <c r="AH12"/>
  <c r="AG12"/>
  <c r="AF12"/>
  <c r="AE12"/>
  <c r="AD12"/>
  <c r="AB12"/>
  <c r="AA12"/>
  <c r="Z12"/>
  <c r="Y12"/>
  <c r="X12"/>
  <c r="W12"/>
  <c r="U12"/>
  <c r="T12"/>
  <c r="S12"/>
  <c r="R12"/>
  <c r="Q12"/>
  <c r="P12"/>
  <c r="L12"/>
  <c r="K12"/>
  <c r="J12"/>
  <c r="I12"/>
  <c r="E12"/>
  <c r="D12"/>
  <c r="C12"/>
  <c r="B12"/>
  <c r="AU11"/>
  <c r="AT11"/>
  <c r="AS11"/>
  <c r="AR11"/>
  <c r="AQ11"/>
  <c r="AP11"/>
  <c r="AN11"/>
  <c r="AM11"/>
  <c r="AL11"/>
  <c r="AK11"/>
  <c r="AI11"/>
  <c r="AH11"/>
  <c r="AG11"/>
  <c r="AF11"/>
  <c r="AE11"/>
  <c r="AD11"/>
  <c r="AB11"/>
  <c r="AA11"/>
  <c r="Z11"/>
  <c r="Y11"/>
  <c r="X11"/>
  <c r="W11"/>
  <c r="U11"/>
  <c r="T11"/>
  <c r="S11"/>
  <c r="R11"/>
  <c r="Q11"/>
  <c r="P11"/>
  <c r="L11"/>
  <c r="K11"/>
  <c r="J11"/>
  <c r="I11"/>
  <c r="E11"/>
  <c r="D11"/>
  <c r="C11"/>
  <c r="B11"/>
  <c r="I9"/>
  <c r="B9"/>
  <c r="L8"/>
  <c r="K8"/>
  <c r="J8"/>
  <c r="I8"/>
  <c r="E8"/>
  <c r="D8"/>
  <c r="C8"/>
  <c r="B8"/>
  <c r="B3"/>
  <c r="B2"/>
  <c r="B9" i="1"/>
  <c r="B7"/>
  <c r="C6"/>
  <c r="B6"/>
</calcChain>
</file>

<file path=xl/sharedStrings.xml><?xml version="1.0" encoding="utf-8"?>
<sst xmlns="http://schemas.openxmlformats.org/spreadsheetml/2006/main" count="388" uniqueCount="168">
  <si>
    <t>Device 3</t>
  </si>
  <si>
    <t>Device 4</t>
  </si>
  <si>
    <t>Device 5</t>
  </si>
  <si>
    <t>Device 6</t>
  </si>
  <si>
    <t>LB + Chlor (blank)</t>
  </si>
  <si>
    <t>Neg. Control</t>
  </si>
  <si>
    <t>Pos. Control</t>
  </si>
  <si>
    <t>Fluorescence Raw Readings:</t>
  </si>
  <si>
    <t>Abs600 Raw Readings:</t>
  </si>
  <si>
    <t>Enter fluorescence and Abs600 measurements into blue cells on "Raw Plate Reader Measurements"</t>
  </si>
  <si>
    <t>A1</t>
  </si>
  <si>
    <t>B1</t>
  </si>
  <si>
    <t>C3</t>
  </si>
  <si>
    <t>C2</t>
  </si>
  <si>
    <t>C1</t>
  </si>
  <si>
    <t>D1</t>
  </si>
  <si>
    <t>E1</t>
  </si>
  <si>
    <t>F1</t>
  </si>
  <si>
    <t>G1</t>
  </si>
  <si>
    <t>H1</t>
  </si>
  <si>
    <t>A2</t>
  </si>
  <si>
    <t>B2</t>
  </si>
  <si>
    <t>Blank mean:</t>
  </si>
  <si>
    <t>These are imported from the prior two sheets</t>
  </si>
  <si>
    <t>Ln uM FITC / OD600</t>
  </si>
  <si>
    <t>Experimental Values:</t>
  </si>
  <si>
    <t>Final scaling level determined from medium-high points likely to be less impacted by saturation or pipetting error</t>
  </si>
  <si>
    <t>If needed, you can shift which points are used, but it is likely better to correct instrument settings and protocol.</t>
  </si>
  <si>
    <t>Sample set:</t>
  </si>
  <si>
    <t>Therefor the OD600 was measured on clear plates and FI on black. Same cultur, but on too diferent plates.</t>
    <phoneticPr fontId="11" type="noConversion"/>
  </si>
  <si>
    <t>OBS! The team did not have 96 well plate, black with flat, transparent/clear bottom.</t>
    <phoneticPr fontId="11" type="noConversion"/>
  </si>
  <si>
    <t>We did on the other hand have black  plates with black bottom and clear plates with clear bottom</t>
    <phoneticPr fontId="11" type="noConversion"/>
  </si>
  <si>
    <t>F8</t>
  </si>
  <si>
    <t>F9</t>
  </si>
  <si>
    <t>G3</t>
  </si>
  <si>
    <t>G4</t>
  </si>
  <si>
    <t>G5</t>
  </si>
  <si>
    <t>G6</t>
  </si>
  <si>
    <t>G7</t>
  </si>
  <si>
    <t>Test Device 1: J23101.BCD2.E0040.B0015 (Colony 1)</t>
  </si>
  <si>
    <t>Test Device 2: J23106.BCD2.E0040.B0015 (Colony 2)</t>
  </si>
  <si>
    <t>They will be copied into the green cells on this sheet.</t>
  </si>
  <si>
    <t>Test Device 4: J23101+I13504 (Colony 1)</t>
  </si>
  <si>
    <t>Test Device 4: J23101+I13504 (Colony 2)</t>
  </si>
  <si>
    <t>Test Device 5: J23106+I13504 (Colony 1)</t>
  </si>
  <si>
    <t>Test Device 5: J23106+I13504 (Colony 2)</t>
  </si>
  <si>
    <t>Test Device 6: J23117+I13504 (Colony 1)</t>
  </si>
  <si>
    <t>Test Device 6: J23117+I13504 (Colony 2)</t>
  </si>
  <si>
    <t>H2O</t>
  </si>
  <si>
    <t>Reference value is for 100uL of LUDOX-HS40 in a well of a standard 96-well flat-bottom plate</t>
  </si>
  <si>
    <t>Enter Abs600 absorbance measurements into blue cells</t>
  </si>
  <si>
    <t>Raw Abs600</t>
  </si>
  <si>
    <t>uM Fluorescein / OD600</t>
  </si>
  <si>
    <t>uM Fluorescein/a.u.</t>
  </si>
  <si>
    <t>Mean um Fluorescein/a.u.</t>
  </si>
  <si>
    <t>Raw Plate Readings</t>
  </si>
  <si>
    <t>If you followed the recommended plate layout:</t>
  </si>
  <si>
    <t>They will automatically propagate into the correct locations in the Fluorescence Measurement Sheet</t>
  </si>
  <si>
    <t>Colony 1, Replicate 1</t>
  </si>
  <si>
    <t>Colony 1, Replicate 4</t>
  </si>
  <si>
    <t>Colony 1, Replicate 3</t>
  </si>
  <si>
    <t>Colony 1, Replicate 2</t>
  </si>
  <si>
    <t>Copy fluorescence and Abs600 measurements from your plate reader into blue cells</t>
  </si>
  <si>
    <t>Colony 2, Replicate 1</t>
  </si>
  <si>
    <t>Colony 2, Replicate 2</t>
  </si>
  <si>
    <t>Colony 2, Replicate 3</t>
  </si>
  <si>
    <t>Colony 2, Replicate 4</t>
  </si>
  <si>
    <t>Device 1</t>
  </si>
  <si>
    <t>Device 2</t>
  </si>
  <si>
    <t>Hour 0:</t>
  </si>
  <si>
    <t>Hour 2:</t>
  </si>
  <si>
    <t>Hour 4:</t>
  </si>
  <si>
    <t>Hour 6:</t>
  </si>
  <si>
    <t>LUDOX-HS40</t>
  </si>
  <si>
    <t>If you have more replicates, unhide the extra columns</t>
  </si>
  <si>
    <t>Negative Control (Colony 1)</t>
  </si>
  <si>
    <t>Negative Control (Colony 2)</t>
  </si>
  <si>
    <t>Positive Control (Colony 1)</t>
  </si>
  <si>
    <t>Positive Control (Colony 2)</t>
  </si>
  <si>
    <t>Test Device 1: J23101.BCD2.E0040.B0015 (Colony 2)</t>
  </si>
  <si>
    <t>Test Device 2: J23106.BCD2.E0040.B0015 (Colony 1)</t>
  </si>
  <si>
    <t>D2</t>
  </si>
  <si>
    <t>E2</t>
  </si>
  <si>
    <t>F2</t>
  </si>
  <si>
    <t>G2</t>
  </si>
  <si>
    <t>H2</t>
  </si>
  <si>
    <t>A3</t>
  </si>
  <si>
    <t>A4</t>
  </si>
  <si>
    <t>A5</t>
  </si>
  <si>
    <t>A6</t>
  </si>
  <si>
    <t>A7</t>
  </si>
  <si>
    <t>A8</t>
  </si>
  <si>
    <t>A9</t>
  </si>
  <si>
    <t>B3</t>
  </si>
  <si>
    <t>B4</t>
  </si>
  <si>
    <t>B5</t>
  </si>
  <si>
    <t>B6</t>
  </si>
  <si>
    <t>B7</t>
  </si>
  <si>
    <t>B8</t>
  </si>
  <si>
    <t>B9</t>
  </si>
  <si>
    <t>C4</t>
  </si>
  <si>
    <t>C5</t>
  </si>
  <si>
    <t>C6</t>
  </si>
  <si>
    <t>C7</t>
  </si>
  <si>
    <t>C8</t>
  </si>
  <si>
    <t>C9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</si>
  <si>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</si>
  <si>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</si>
  <si>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</si>
  <si>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</si>
  <si>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</si>
  <si>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</si>
  <si>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</si>
  <si>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</si>
  <si>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</si>
  <si>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</si>
  <si>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</si>
  <si>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</si>
  <si>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</si>
  <si>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</si>
  <si>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F3</t>
  </si>
  <si>
    <t>F4</t>
  </si>
  <si>
    <t>F5</t>
  </si>
  <si>
    <t>F6</t>
  </si>
  <si>
    <t>F7</t>
  </si>
  <si>
    <t>Test Device 3: J23117.BCD2.E0040.B0015 (Colony 1)</t>
  </si>
  <si>
    <t>Test Device 3: J23117.BCD2.E0040.B0015 (Colony 2)</t>
  </si>
  <si>
    <t>G8</t>
  </si>
  <si>
    <t>G9</t>
  </si>
  <si>
    <t>H3</t>
  </si>
  <si>
    <t>H4</t>
  </si>
  <si>
    <t>H5</t>
  </si>
  <si>
    <t>H6</t>
  </si>
  <si>
    <t>H7</t>
  </si>
  <si>
    <t>H8</t>
  </si>
  <si>
    <t>H9</t>
  </si>
  <si>
    <t>Plate pattern:</t>
  </si>
  <si>
    <t>Replicate 1</t>
  </si>
  <si>
    <t>Replicate 2</t>
  </si>
  <si>
    <t>Replicate 3</t>
  </si>
  <si>
    <t>Replicate 4</t>
  </si>
  <si>
    <t>Arith. Mean</t>
  </si>
  <si>
    <t>Corrected Abs600</t>
  </si>
  <si>
    <t>Reference OD600</t>
  </si>
  <si>
    <t>Gold cells are calculated</t>
  </si>
  <si>
    <t>Corrected value is particle-only contribution</t>
  </si>
  <si>
    <t>Corrected value = scaling factor * measured value</t>
  </si>
  <si>
    <t>Enter fluorescence measurements into blue cells</t>
  </si>
  <si>
    <t>uM Fluorescein</t>
  </si>
  <si>
    <t>Arith. Std.Dev.</t>
  </si>
  <si>
    <t>Values measured are fluorescence from 100uL of X uM fluorescein solution</t>
  </si>
  <si>
    <t>Values should form a straight line on both linear and log scale</t>
  </si>
  <si>
    <t>Slope should be 1:1</t>
  </si>
  <si>
    <t>Common problems:</t>
  </si>
  <si>
    <t>* Consistent pipetting error --&gt; log graph is a straight line but not 1:1 slope</t>
  </si>
  <si>
    <t>* Oversaturated detector --&gt; low concentrations linear, but high concentrations saturate or fall</t>
  </si>
  <si>
    <t>Mean of med-high levels:</t>
  </si>
  <si>
    <t>Blank media</t>
  </si>
  <si>
    <t>Raw Fluorescence</t>
  </si>
  <si>
    <t>Replicate 6</t>
  </si>
  <si>
    <t>Replicate 5</t>
  </si>
  <si>
    <t>OD600/Abs600</t>
  </si>
  <si>
    <t>Unit Scaling Factors:</t>
  </si>
  <si>
    <t>Fluorescence - Background</t>
  </si>
  <si>
    <t>Summary Statistics</t>
  </si>
  <si>
    <t>Geo. Mean</t>
  </si>
  <si>
    <t>Geo. Std. Dev.</t>
  </si>
  <si>
    <t>OD - Background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</si>
</sst>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20"/>
      <name val="Calibri"/>
      <family val="2"/>
    </font>
    <font>
      <i/>
      <sz val="11"/>
      <color indexed="8"/>
      <name val="Calibri"/>
    </font>
    <font>
      <b/>
      <sz val="11"/>
      <color indexed="10"/>
      <name val="Calibri"/>
    </font>
    <font>
      <b/>
      <sz val="14"/>
      <color indexed="8"/>
      <name val="Calibri"/>
    </font>
    <font>
      <sz val="11"/>
      <color indexed="8"/>
      <name val="Calibri"/>
      <family val="2"/>
    </font>
    <font>
      <i/>
      <sz val="11"/>
      <color indexed="8"/>
      <name val="Calibri"/>
    </font>
    <font>
      <b/>
      <sz val="12"/>
      <color indexed="8"/>
      <name val="Calibri"/>
    </font>
    <font>
      <sz val="8"/>
      <name val="Verdana"/>
    </font>
    <font>
      <sz val="14"/>
      <color indexed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0" xfId="0" applyFill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1" fontId="0" fillId="0" borderId="0" xfId="0" applyNumberFormat="1"/>
    <xf numFmtId="0" fontId="0" fillId="3" borderId="3" xfId="0" applyFill="1" applyBorder="1"/>
    <xf numFmtId="0" fontId="5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164" fontId="0" fillId="3" borderId="1" xfId="0" applyNumberFormat="1" applyFill="1" applyBorder="1"/>
    <xf numFmtId="2" fontId="0" fillId="3" borderId="1" xfId="0" applyNumberFormat="1" applyFill="1" applyBorder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11" fontId="5" fillId="0" borderId="0" xfId="0" applyNumberFormat="1" applyFont="1"/>
    <xf numFmtId="11" fontId="0" fillId="3" borderId="3" xfId="0" applyNumberFormat="1" applyFill="1" applyBorder="1"/>
    <xf numFmtId="2" fontId="0" fillId="3" borderId="3" xfId="0" applyNumberFormat="1" applyFill="1" applyBorder="1"/>
    <xf numFmtId="0" fontId="8" fillId="0" borderId="0" xfId="0" applyFont="1"/>
    <xf numFmtId="0" fontId="1" fillId="0" borderId="0" xfId="0" applyFont="1" applyFill="1" applyBorder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0" fillId="4" borderId="1" xfId="0" applyFill="1" applyBorder="1"/>
    <xf numFmtId="0" fontId="12" fillId="0" borderId="0" xfId="0" applyFont="1"/>
  </cellXfs>
  <cellStyles count="3">
    <cellStyle name="Fulgt hyperkobling" xfId="2" builtinId="9" hidden="1"/>
    <cellStyle name="Hyperkobling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</a:t>
            </a:r>
          </a:p>
        </c:rich>
      </c:tx>
      <c:layout>
        <c:manualLayout>
          <c:xMode val="edge"/>
          <c:yMode val="edge"/>
          <c:x val="0.305203229343168"/>
          <c:y val="0.0373473232113928"/>
        </c:manualLayout>
      </c:layout>
      <c:spPr>
        <a:noFill/>
        <a:ln w="25400">
          <a:noFill/>
        </a:ln>
      </c:spPr>
    </c:title>
    <c:plotArea>
      <c:layout/>
      <c:scatterChart>
        <c:scatterStyle val="smoothMarker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val val="0.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plus>
              <c:numRef>
                <c:f>'Fluorescein standard curve'!$B$7:$M$7</c:f>
                <c:numCache>
                  <c:formatCode>General</c:formatCode>
                  <c:ptCount val="12"/>
                  <c:pt idx="0">
                    <c:v>766.2011811528353</c:v>
                  </c:pt>
                  <c:pt idx="1">
                    <c:v>318.2289532186955</c:v>
                  </c:pt>
                  <c:pt idx="2">
                    <c:v>1542.083952535226</c:v>
                  </c:pt>
                  <c:pt idx="3">
                    <c:v>412.2094936639216</c:v>
                  </c:pt>
                  <c:pt idx="4">
                    <c:v>314.888736963815</c:v>
                  </c:pt>
                  <c:pt idx="5">
                    <c:v>202.330587570606</c:v>
                  </c:pt>
                  <c:pt idx="6">
                    <c:v>91.27978965795221</c:v>
                  </c:pt>
                  <c:pt idx="7">
                    <c:v>47.62352359916263</c:v>
                  </c:pt>
                  <c:pt idx="8">
                    <c:v>23.16606713852541</c:v>
                  </c:pt>
                  <c:pt idx="9">
                    <c:v>12.97433363735238</c:v>
                  </c:pt>
                  <c:pt idx="10">
                    <c:v>6.9462219947249</c:v>
                  </c:pt>
                  <c:pt idx="11">
                    <c:v>4.425306015783918</c:v>
                  </c:pt>
                </c:numCache>
              </c:numRef>
            </c:plus>
            <c:minus>
              <c:numRef>
                <c:f>'Fluorescein standard curve'!$B$7:$M$7</c:f>
                <c:numCache>
                  <c:formatCode>General</c:formatCode>
                  <c:ptCount val="12"/>
                  <c:pt idx="0">
                    <c:v>766.2011811528353</c:v>
                  </c:pt>
                  <c:pt idx="1">
                    <c:v>318.2289532186955</c:v>
                  </c:pt>
                  <c:pt idx="2">
                    <c:v>1542.083952535226</c:v>
                  </c:pt>
                  <c:pt idx="3">
                    <c:v>412.2094936639216</c:v>
                  </c:pt>
                  <c:pt idx="4">
                    <c:v>314.888736963815</c:v>
                  </c:pt>
                  <c:pt idx="5">
                    <c:v>202.330587570606</c:v>
                  </c:pt>
                  <c:pt idx="6">
                    <c:v>91.27978965795221</c:v>
                  </c:pt>
                  <c:pt idx="7">
                    <c:v>47.62352359916263</c:v>
                  </c:pt>
                  <c:pt idx="8">
                    <c:v>23.16606713852541</c:v>
                  </c:pt>
                  <c:pt idx="9">
                    <c:v>12.97433363735238</c:v>
                  </c:pt>
                  <c:pt idx="10">
                    <c:v>6.9462219947249</c:v>
                  </c:pt>
                  <c:pt idx="11">
                    <c:v>4.425306015783918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'Fluorescein standard curve'!$B$1:$M$1</c:f>
              <c:numCache>
                <c:formatCode>General</c:formatCode>
                <c:ptCount val="12"/>
                <c:pt idx="0" formatCode="0.00">
                  <c:v>50.0</c:v>
                </c:pt>
                <c:pt idx="1">
                  <c:v>25.0</c:v>
                </c:pt>
                <c:pt idx="2">
                  <c:v>12.5</c:v>
                </c:pt>
                <c:pt idx="3">
                  <c:v>6.25</c:v>
                </c:pt>
                <c:pt idx="4">
                  <c:v>3.125</c:v>
                </c:pt>
                <c:pt idx="5">
                  <c:v>1.5625</c:v>
                </c:pt>
                <c:pt idx="6">
                  <c:v>0.78125</c:v>
                </c:pt>
                <c:pt idx="7">
                  <c:v>0.390625</c:v>
                </c:pt>
                <c:pt idx="8">
                  <c:v>0.1953125</c:v>
                </c:pt>
                <c:pt idx="9">
                  <c:v>0.09765625</c:v>
                </c:pt>
                <c:pt idx="10">
                  <c:v>0.048828125</c:v>
                </c:pt>
                <c:pt idx="11">
                  <c:v>0.0</c:v>
                </c:pt>
              </c:numCache>
            </c:numRef>
          </c:xVal>
          <c:yVal>
            <c:numRef>
              <c:f>'Fluorescein standard curve'!$B$6:$M$6</c:f>
              <c:numCache>
                <c:formatCode>General</c:formatCode>
                <c:ptCount val="12"/>
                <c:pt idx="0">
                  <c:v>60853.75</c:v>
                </c:pt>
                <c:pt idx="1">
                  <c:v>40900.5</c:v>
                </c:pt>
                <c:pt idx="2">
                  <c:v>24505.75</c:v>
                </c:pt>
                <c:pt idx="3">
                  <c:v>13879.0</c:v>
                </c:pt>
                <c:pt idx="4">
                  <c:v>7294.25</c:v>
                </c:pt>
                <c:pt idx="5">
                  <c:v>3767.5</c:v>
                </c:pt>
                <c:pt idx="6">
                  <c:v>1879.0</c:v>
                </c:pt>
                <c:pt idx="7">
                  <c:v>966.0</c:v>
                </c:pt>
                <c:pt idx="8">
                  <c:v>489.0</c:v>
                </c:pt>
                <c:pt idx="9">
                  <c:v>245.5</c:v>
                </c:pt>
                <c:pt idx="10">
                  <c:v>116.75</c:v>
                </c:pt>
                <c:pt idx="11">
                  <c:v>4.25</c:v>
                </c:pt>
              </c:numCache>
            </c:numRef>
          </c:yVal>
          <c:smooth val="1"/>
        </c:ser>
        <c:axId val="621243144"/>
        <c:axId val="621250072"/>
      </c:scatterChart>
      <c:valAx>
        <c:axId val="621243144"/>
        <c:scaling>
          <c:orientation val="minMax"/>
          <c:max val="50.0"/>
          <c:min val="0.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en-US"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21250072"/>
        <c:crosses val="autoZero"/>
        <c:crossBetween val="midCat"/>
      </c:valAx>
      <c:valAx>
        <c:axId val="6212500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0.0222222665204824"/>
              <c:y val="0.33155483554986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en-US"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212431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 (log scale)</a:t>
            </a:r>
          </a:p>
        </c:rich>
      </c:tx>
      <c:layout>
        <c:manualLayout>
          <c:xMode val="edge"/>
          <c:yMode val="edge"/>
          <c:x val="0.249507026811522"/>
          <c:y val="0.0421320122066081"/>
        </c:manualLayout>
      </c:layout>
      <c:spPr>
        <a:noFill/>
        <a:ln w="25400">
          <a:noFill/>
        </a:ln>
      </c:spPr>
    </c:title>
    <c:plotArea>
      <c:layout/>
      <c:scatterChart>
        <c:scatterStyle val="smoothMarker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'Fluorescein standard curve'!$B$1:$L$1</c:f>
              <c:numCache>
                <c:formatCode>General</c:formatCode>
                <c:ptCount val="11"/>
                <c:pt idx="0" formatCode="0.00">
                  <c:v>50.0</c:v>
                </c:pt>
                <c:pt idx="1">
                  <c:v>25.0</c:v>
                </c:pt>
                <c:pt idx="2">
                  <c:v>12.5</c:v>
                </c:pt>
                <c:pt idx="3">
                  <c:v>6.25</c:v>
                </c:pt>
                <c:pt idx="4">
                  <c:v>3.125</c:v>
                </c:pt>
                <c:pt idx="5">
                  <c:v>1.5625</c:v>
                </c:pt>
                <c:pt idx="6">
                  <c:v>0.78125</c:v>
                </c:pt>
                <c:pt idx="7">
                  <c:v>0.390625</c:v>
                </c:pt>
                <c:pt idx="8">
                  <c:v>0.1953125</c:v>
                </c:pt>
                <c:pt idx="9">
                  <c:v>0.09765625</c:v>
                </c:pt>
                <c:pt idx="10">
                  <c:v>0.048828125</c:v>
                </c:pt>
              </c:numCache>
            </c:numRef>
          </c:xVal>
          <c:yVal>
            <c:numRef>
              <c:f>'Fluorescein standard curve'!$B$6:$L$6</c:f>
              <c:numCache>
                <c:formatCode>General</c:formatCode>
                <c:ptCount val="11"/>
                <c:pt idx="0">
                  <c:v>60853.75</c:v>
                </c:pt>
                <c:pt idx="1">
                  <c:v>40900.5</c:v>
                </c:pt>
                <c:pt idx="2">
                  <c:v>24505.75</c:v>
                </c:pt>
                <c:pt idx="3">
                  <c:v>13879.0</c:v>
                </c:pt>
                <c:pt idx="4">
                  <c:v>7294.25</c:v>
                </c:pt>
                <c:pt idx="5">
                  <c:v>3767.5</c:v>
                </c:pt>
                <c:pt idx="6">
                  <c:v>1879.0</c:v>
                </c:pt>
                <c:pt idx="7">
                  <c:v>966.0</c:v>
                </c:pt>
                <c:pt idx="8">
                  <c:v>489.0</c:v>
                </c:pt>
                <c:pt idx="9">
                  <c:v>245.5</c:v>
                </c:pt>
                <c:pt idx="10">
                  <c:v>116.75</c:v>
                </c:pt>
              </c:numCache>
            </c:numRef>
          </c:yVal>
          <c:smooth val="1"/>
        </c:ser>
        <c:axId val="503418840"/>
        <c:axId val="503411560"/>
      </c:scatterChart>
      <c:valAx>
        <c:axId val="503418840"/>
        <c:scaling>
          <c:logBase val="10.0"/>
          <c:orientation val="minMax"/>
          <c:max val="100.0"/>
          <c:min val="0.01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en-US"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503411560"/>
        <c:crosses val="autoZero"/>
        <c:crossBetween val="midCat"/>
      </c:valAx>
      <c:valAx>
        <c:axId val="503411560"/>
        <c:scaling>
          <c:logBase val="10.0"/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0.0222222665204824"/>
              <c:y val="0.33155483554986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en-US"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503418840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152400</xdr:rowOff>
    </xdr:from>
    <xdr:to>
      <xdr:col>6</xdr:col>
      <xdr:colOff>584200</xdr:colOff>
      <xdr:row>23</xdr:row>
      <xdr:rowOff>139700</xdr:rowOff>
    </xdr:to>
    <xdr:graphicFrame macro="">
      <xdr:nvGraphicFramePr>
        <xdr:cNvPr id="20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9</xdr:row>
      <xdr:rowOff>0</xdr:rowOff>
    </xdr:from>
    <xdr:to>
      <xdr:col>14</xdr:col>
      <xdr:colOff>571500</xdr:colOff>
      <xdr:row>23</xdr:row>
      <xdr:rowOff>165100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G16"/>
  <sheetViews>
    <sheetView workbookViewId="0">
      <selection activeCell="C12" sqref="C12"/>
    </sheetView>
  </sheetViews>
  <sheetFormatPr baseColWidth="10" defaultColWidth="8.83203125" defaultRowHeight="14"/>
  <cols>
    <col min="1" max="1" width="15.6640625" customWidth="1"/>
    <col min="2" max="2" width="10.33203125" customWidth="1"/>
  </cols>
  <sheetData>
    <row r="1" spans="1:7">
      <c r="B1" t="s">
        <v>73</v>
      </c>
      <c r="C1" t="s">
        <v>48</v>
      </c>
    </row>
    <row r="2" spans="1:7">
      <c r="A2" t="s">
        <v>137</v>
      </c>
      <c r="B2" s="3">
        <v>4.3999999999999997E-2</v>
      </c>
      <c r="C2" s="3">
        <v>3.5999999999999997E-2</v>
      </c>
      <c r="E2" s="16" t="s">
        <v>50</v>
      </c>
    </row>
    <row r="3" spans="1:7">
      <c r="A3" t="s">
        <v>138</v>
      </c>
      <c r="B3" s="3">
        <v>4.4999999999999998E-2</v>
      </c>
      <c r="C3" s="3">
        <v>3.5999999999999997E-2</v>
      </c>
      <c r="E3" s="16" t="s">
        <v>144</v>
      </c>
    </row>
    <row r="4" spans="1:7">
      <c r="A4" t="s">
        <v>139</v>
      </c>
      <c r="B4" s="3">
        <v>4.7E-2</v>
      </c>
      <c r="C4" s="3">
        <v>4.2999999999999997E-2</v>
      </c>
    </row>
    <row r="5" spans="1:7">
      <c r="A5" t="s">
        <v>140</v>
      </c>
      <c r="B5" s="3">
        <v>4.5999999999999999E-2</v>
      </c>
      <c r="C5" s="3">
        <v>3.6999999999999998E-2</v>
      </c>
    </row>
    <row r="6" spans="1:7">
      <c r="A6" t="s">
        <v>141</v>
      </c>
      <c r="B6" s="9">
        <f>AVERAGE(B2:B5)</f>
        <v>4.5499999999999999E-2</v>
      </c>
      <c r="C6" s="9">
        <f>AVERAGE(C2:C5)</f>
        <v>3.7999999999999999E-2</v>
      </c>
    </row>
    <row r="7" spans="1:7">
      <c r="A7" t="s">
        <v>142</v>
      </c>
      <c r="B7" s="4">
        <f>$B$6-$C$6</f>
        <v>7.4999999999999997E-3</v>
      </c>
      <c r="E7" s="10" t="s">
        <v>145</v>
      </c>
    </row>
    <row r="8" spans="1:7">
      <c r="A8" t="s">
        <v>143</v>
      </c>
      <c r="B8" s="4">
        <v>4.2500000000000003E-2</v>
      </c>
      <c r="E8" s="25" t="s">
        <v>49</v>
      </c>
    </row>
    <row r="9" spans="1:7">
      <c r="A9" t="s">
        <v>161</v>
      </c>
      <c r="B9" s="4">
        <f>$B$8/$B$7</f>
        <v>5.666666666666667</v>
      </c>
      <c r="E9" s="10" t="s">
        <v>146</v>
      </c>
    </row>
    <row r="13" spans="1:7">
      <c r="A13" s="6"/>
      <c r="B13" s="6"/>
      <c r="C13" s="6"/>
      <c r="D13" s="6"/>
      <c r="E13" s="6"/>
      <c r="F13" s="6"/>
      <c r="G13" s="6"/>
    </row>
    <row r="14" spans="1:7">
      <c r="A14" s="6"/>
      <c r="B14" s="7"/>
      <c r="C14" s="7"/>
      <c r="D14" s="7"/>
      <c r="E14" s="7"/>
      <c r="F14" s="6"/>
      <c r="G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</sheetData>
  <sheetCalcPr fullCalcOnLoad="1"/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Q32"/>
  <sheetViews>
    <sheetView workbookViewId="0">
      <selection activeCell="Q26" sqref="Q26"/>
    </sheetView>
  </sheetViews>
  <sheetFormatPr baseColWidth="10" defaultColWidth="8.83203125" defaultRowHeight="14"/>
  <cols>
    <col min="1" max="1" width="17.5" customWidth="1"/>
  </cols>
  <sheetData>
    <row r="1" spans="1:17">
      <c r="A1" t="s">
        <v>148</v>
      </c>
      <c r="B1" s="1">
        <v>50</v>
      </c>
      <c r="C1" s="2">
        <f>B1/2</f>
        <v>25</v>
      </c>
      <c r="D1" s="2">
        <f>C1/2</f>
        <v>12.5</v>
      </c>
      <c r="E1" s="2">
        <f>D1/2</f>
        <v>6.25</v>
      </c>
      <c r="F1" s="2">
        <f t="shared" ref="F1:L1" si="0">E1/2</f>
        <v>3.125</v>
      </c>
      <c r="G1" s="2">
        <f t="shared" si="0"/>
        <v>1.5625</v>
      </c>
      <c r="H1" s="2">
        <f t="shared" si="0"/>
        <v>0.78125</v>
      </c>
      <c r="I1" s="2">
        <f t="shared" si="0"/>
        <v>0.390625</v>
      </c>
      <c r="J1" s="2">
        <f t="shared" si="0"/>
        <v>0.1953125</v>
      </c>
      <c r="K1" s="2">
        <f t="shared" si="0"/>
        <v>9.765625E-2</v>
      </c>
      <c r="L1" s="2">
        <f t="shared" si="0"/>
        <v>4.8828125E-2</v>
      </c>
      <c r="M1" s="2">
        <v>0</v>
      </c>
    </row>
    <row r="2" spans="1:17">
      <c r="A2" t="s">
        <v>137</v>
      </c>
      <c r="B2" s="3">
        <v>60962</v>
      </c>
      <c r="C2" s="3">
        <v>41232</v>
      </c>
      <c r="D2" s="3">
        <v>24622</v>
      </c>
      <c r="E2" s="3">
        <v>13748</v>
      </c>
      <c r="F2" s="3">
        <v>7344</v>
      </c>
      <c r="G2" s="3">
        <v>3835</v>
      </c>
      <c r="H2" s="3">
        <v>1948</v>
      </c>
      <c r="I2" s="3">
        <v>973</v>
      </c>
      <c r="J2" s="3">
        <v>498</v>
      </c>
      <c r="K2" s="3">
        <v>252</v>
      </c>
      <c r="L2" s="3">
        <v>123</v>
      </c>
      <c r="M2" s="3">
        <v>9</v>
      </c>
      <c r="O2" s="16" t="s">
        <v>147</v>
      </c>
    </row>
    <row r="3" spans="1:17">
      <c r="A3" t="s">
        <v>138</v>
      </c>
      <c r="B3" s="3">
        <v>60086</v>
      </c>
      <c r="C3" s="3">
        <v>41061</v>
      </c>
      <c r="D3" s="3">
        <v>24387</v>
      </c>
      <c r="E3" s="3">
        <v>13815</v>
      </c>
      <c r="F3" s="3">
        <v>7274</v>
      </c>
      <c r="G3" s="3">
        <v>3688</v>
      </c>
      <c r="H3" s="3">
        <v>1778</v>
      </c>
      <c r="I3" s="3">
        <v>951</v>
      </c>
      <c r="J3" s="3">
        <v>476</v>
      </c>
      <c r="K3" s="3">
        <v>239</v>
      </c>
      <c r="L3" s="3">
        <v>107</v>
      </c>
      <c r="M3" s="3">
        <v>1</v>
      </c>
      <c r="O3" s="16" t="s">
        <v>144</v>
      </c>
    </row>
    <row r="4" spans="1:17">
      <c r="A4" t="s">
        <v>139</v>
      </c>
      <c r="B4" s="3">
        <v>61870</v>
      </c>
      <c r="C4" s="3">
        <v>40808</v>
      </c>
      <c r="D4" s="3">
        <v>26392</v>
      </c>
      <c r="E4" s="3">
        <v>13492</v>
      </c>
      <c r="F4" s="3">
        <v>6896</v>
      </c>
      <c r="G4" s="3">
        <v>3537</v>
      </c>
      <c r="H4" s="3">
        <v>1826</v>
      </c>
      <c r="I4" s="3">
        <v>913</v>
      </c>
      <c r="J4" s="3">
        <v>465</v>
      </c>
      <c r="K4" s="3">
        <v>231</v>
      </c>
      <c r="L4" s="3">
        <v>117</v>
      </c>
      <c r="M4" s="3">
        <v>0</v>
      </c>
    </row>
    <row r="5" spans="1:17">
      <c r="A5" t="s">
        <v>140</v>
      </c>
      <c r="B5" s="3">
        <v>60497</v>
      </c>
      <c r="C5" s="3">
        <v>40501</v>
      </c>
      <c r="D5" s="3">
        <v>22622</v>
      </c>
      <c r="E5" s="3">
        <v>14461</v>
      </c>
      <c r="F5" s="3">
        <v>7663</v>
      </c>
      <c r="G5" s="3">
        <v>4010</v>
      </c>
      <c r="H5" s="3">
        <v>1964</v>
      </c>
      <c r="I5" s="3">
        <v>1027</v>
      </c>
      <c r="J5" s="3">
        <v>517</v>
      </c>
      <c r="K5" s="3">
        <v>260</v>
      </c>
      <c r="L5" s="3">
        <v>120</v>
      </c>
      <c r="M5" s="3">
        <v>7</v>
      </c>
      <c r="O5" s="10" t="s">
        <v>150</v>
      </c>
    </row>
    <row r="6" spans="1:17">
      <c r="A6" t="s">
        <v>141</v>
      </c>
      <c r="B6" s="9">
        <f>AVERAGE(B2:B5)</f>
        <v>60853.75</v>
      </c>
      <c r="C6" s="9">
        <f t="shared" ref="C6:M6" si="1">AVERAGE(C2:C5)</f>
        <v>40900.5</v>
      </c>
      <c r="D6" s="9">
        <f t="shared" si="1"/>
        <v>24505.75</v>
      </c>
      <c r="E6" s="9">
        <f t="shared" si="1"/>
        <v>13879</v>
      </c>
      <c r="F6" s="9">
        <f t="shared" si="1"/>
        <v>7294.25</v>
      </c>
      <c r="G6" s="9">
        <f t="shared" si="1"/>
        <v>3767.5</v>
      </c>
      <c r="H6" s="9">
        <f t="shared" si="1"/>
        <v>1879</v>
      </c>
      <c r="I6" s="9">
        <f t="shared" si="1"/>
        <v>966</v>
      </c>
      <c r="J6" s="9">
        <f t="shared" si="1"/>
        <v>489</v>
      </c>
      <c r="K6" s="9">
        <f t="shared" si="1"/>
        <v>245.5</v>
      </c>
      <c r="L6" s="9">
        <f t="shared" si="1"/>
        <v>116.75</v>
      </c>
      <c r="M6" s="9">
        <f t="shared" si="1"/>
        <v>4.25</v>
      </c>
    </row>
    <row r="7" spans="1:17">
      <c r="A7" t="s">
        <v>149</v>
      </c>
      <c r="B7" s="9">
        <f>STDEV(B2:B5)</f>
        <v>766.20118115283537</v>
      </c>
      <c r="C7" s="9">
        <f t="shared" ref="C7:M7" si="2">STDEV(C2:C5)</f>
        <v>318.22895321869549</v>
      </c>
      <c r="D7" s="9">
        <f t="shared" si="2"/>
        <v>1542.0839525352264</v>
      </c>
      <c r="E7" s="9">
        <f t="shared" si="2"/>
        <v>412.20949366392165</v>
      </c>
      <c r="F7" s="9">
        <f t="shared" si="2"/>
        <v>314.88873696381501</v>
      </c>
      <c r="G7" s="9">
        <f t="shared" si="2"/>
        <v>202.33058757060601</v>
      </c>
      <c r="H7" s="9">
        <f t="shared" si="2"/>
        <v>91.279789657952207</v>
      </c>
      <c r="I7" s="9">
        <f t="shared" si="2"/>
        <v>47.623523599162631</v>
      </c>
      <c r="J7" s="9">
        <f t="shared" si="2"/>
        <v>23.166067138525406</v>
      </c>
      <c r="K7" s="9">
        <f t="shared" si="2"/>
        <v>12.974333637352377</v>
      </c>
      <c r="L7" s="9">
        <f t="shared" si="2"/>
        <v>6.946221994724902</v>
      </c>
      <c r="M7" s="9">
        <f t="shared" si="2"/>
        <v>4.4253060157839181</v>
      </c>
    </row>
    <row r="11" spans="1:17">
      <c r="Q11" s="10" t="s">
        <v>151</v>
      </c>
    </row>
    <row r="12" spans="1:17">
      <c r="Q12" s="10" t="s">
        <v>152</v>
      </c>
    </row>
    <row r="13" spans="1:17">
      <c r="Q13" s="10" t="s">
        <v>153</v>
      </c>
    </row>
    <row r="14" spans="1:17">
      <c r="Q14" s="10" t="s">
        <v>154</v>
      </c>
    </row>
    <row r="15" spans="1:17">
      <c r="Q15" s="10" t="s">
        <v>155</v>
      </c>
    </row>
    <row r="26" spans="1:12">
      <c r="A26" s="11" t="s">
        <v>53</v>
      </c>
      <c r="B26" s="1">
        <v>50</v>
      </c>
      <c r="C26" s="2">
        <f t="shared" ref="C26:L26" si="3">B26/2</f>
        <v>25</v>
      </c>
      <c r="D26" s="2">
        <f t="shared" si="3"/>
        <v>12.5</v>
      </c>
      <c r="E26" s="2">
        <f t="shared" si="3"/>
        <v>6.25</v>
      </c>
      <c r="F26" s="2">
        <f t="shared" si="3"/>
        <v>3.125</v>
      </c>
      <c r="G26" s="2">
        <f t="shared" si="3"/>
        <v>1.5625</v>
      </c>
      <c r="H26" s="2">
        <f t="shared" si="3"/>
        <v>0.78125</v>
      </c>
      <c r="I26" s="2">
        <f t="shared" si="3"/>
        <v>0.390625</v>
      </c>
      <c r="J26" s="2">
        <f t="shared" si="3"/>
        <v>0.1953125</v>
      </c>
      <c r="K26" s="2">
        <f t="shared" si="3"/>
        <v>9.765625E-2</v>
      </c>
      <c r="L26" s="2">
        <f t="shared" si="3"/>
        <v>4.8828125E-2</v>
      </c>
    </row>
    <row r="27" spans="1:12">
      <c r="A27" t="s">
        <v>54</v>
      </c>
      <c r="B27" s="9">
        <f>IF(ISNUMBER(B6),B1/B6,"---")</f>
        <v>8.21642051640203E-4</v>
      </c>
      <c r="C27" s="9">
        <f t="shared" ref="C27:L27" si="4">IF(ISNUMBER(C6),C1/C6,"---")</f>
        <v>6.1123947140010512E-4</v>
      </c>
      <c r="D27" s="9">
        <f t="shared" si="4"/>
        <v>5.1008436795445971E-4</v>
      </c>
      <c r="E27" s="9">
        <f t="shared" si="4"/>
        <v>4.503206282873406E-4</v>
      </c>
      <c r="F27" s="9">
        <f t="shared" si="4"/>
        <v>4.2841964561126918E-4</v>
      </c>
      <c r="G27" s="9">
        <f t="shared" si="4"/>
        <v>4.1473125414731257E-4</v>
      </c>
      <c r="H27" s="9">
        <f t="shared" si="4"/>
        <v>4.1577967003725383E-4</v>
      </c>
      <c r="I27" s="9">
        <f t="shared" si="4"/>
        <v>4.0437370600414081E-4</v>
      </c>
      <c r="J27" s="9">
        <f t="shared" si="4"/>
        <v>3.9941206543967281E-4</v>
      </c>
      <c r="K27" s="9">
        <f t="shared" si="4"/>
        <v>3.9778513238289208E-4</v>
      </c>
      <c r="L27" s="9">
        <f t="shared" si="4"/>
        <v>4.1822805139186297E-4</v>
      </c>
    </row>
    <row r="28" spans="1:12">
      <c r="A28" t="s">
        <v>156</v>
      </c>
      <c r="B28" s="8"/>
      <c r="C28" s="9">
        <f>AVERAGE(C27:G27)</f>
        <v>4.8295907348009737E-4</v>
      </c>
      <c r="D28" s="8"/>
      <c r="E28" s="8"/>
      <c r="F28" s="8"/>
      <c r="G28" s="8"/>
      <c r="H28" s="8"/>
    </row>
    <row r="29" spans="1:12">
      <c r="B29" s="8"/>
      <c r="C29" s="19" t="s">
        <v>26</v>
      </c>
      <c r="D29" s="8"/>
      <c r="E29" s="8"/>
      <c r="F29" s="8"/>
      <c r="G29" s="8"/>
      <c r="H29" s="8"/>
    </row>
    <row r="30" spans="1:12">
      <c r="B30" s="8"/>
      <c r="C30" s="19" t="s">
        <v>27</v>
      </c>
      <c r="D30" s="8"/>
      <c r="E30" s="8"/>
      <c r="F30" s="8"/>
      <c r="G30" s="8"/>
      <c r="H30" s="8"/>
    </row>
    <row r="31" spans="1:12">
      <c r="B31" s="8"/>
      <c r="C31" s="8"/>
      <c r="D31" s="8"/>
      <c r="E31" s="8"/>
      <c r="F31" s="8"/>
      <c r="G31" s="8"/>
      <c r="H31" s="8"/>
    </row>
    <row r="32" spans="1:12">
      <c r="B32" s="8"/>
      <c r="D32" s="8"/>
      <c r="E32" s="8"/>
      <c r="F32" s="8"/>
      <c r="G32" s="8"/>
      <c r="H32" s="8"/>
    </row>
  </sheetData>
  <phoneticPr fontId="11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U57"/>
  <sheetViews>
    <sheetView tabSelected="1" workbookViewId="0">
      <selection activeCell="W6" sqref="W6"/>
    </sheetView>
  </sheetViews>
  <sheetFormatPr baseColWidth="10" defaultRowHeight="14"/>
  <cols>
    <col min="1" max="1" width="17.1640625" customWidth="1"/>
    <col min="2" max="10" width="9.83203125" customWidth="1"/>
    <col min="11" max="11" width="6.1640625" customWidth="1"/>
    <col min="12" max="12" width="17.1640625" customWidth="1"/>
    <col min="13" max="21" width="9.83203125" customWidth="1"/>
  </cols>
  <sheetData>
    <row r="1" spans="1:21" ht="18">
      <c r="A1" s="18" t="s">
        <v>55</v>
      </c>
      <c r="C1" s="16" t="s">
        <v>56</v>
      </c>
      <c r="L1" s="28" t="s">
        <v>30</v>
      </c>
    </row>
    <row r="2" spans="1:21" ht="18">
      <c r="C2" s="16" t="s">
        <v>62</v>
      </c>
      <c r="L2" s="28" t="s">
        <v>31</v>
      </c>
    </row>
    <row r="3" spans="1:21" ht="18">
      <c r="C3" s="16" t="s">
        <v>57</v>
      </c>
      <c r="L3" s="28" t="s">
        <v>29</v>
      </c>
    </row>
    <row r="5" spans="1:21" ht="15">
      <c r="A5" s="26" t="s">
        <v>7</v>
      </c>
      <c r="L5" s="26" t="s">
        <v>8</v>
      </c>
    </row>
    <row r="6" spans="1:21">
      <c r="A6" s="24" t="s">
        <v>69</v>
      </c>
      <c r="B6" t="s">
        <v>5</v>
      </c>
      <c r="C6" t="s">
        <v>6</v>
      </c>
      <c r="D6" t="s">
        <v>67</v>
      </c>
      <c r="E6" t="s">
        <v>68</v>
      </c>
      <c r="F6" t="s">
        <v>0</v>
      </c>
      <c r="G6" t="s">
        <v>1</v>
      </c>
      <c r="H6" t="s">
        <v>2</v>
      </c>
      <c r="I6" t="s">
        <v>3</v>
      </c>
      <c r="J6" t="s">
        <v>4</v>
      </c>
      <c r="L6" s="24" t="s">
        <v>69</v>
      </c>
      <c r="M6" t="s">
        <v>5</v>
      </c>
      <c r="N6" t="s">
        <v>6</v>
      </c>
      <c r="O6" t="s">
        <v>67</v>
      </c>
      <c r="P6" t="s">
        <v>68</v>
      </c>
      <c r="Q6" t="s">
        <v>0</v>
      </c>
      <c r="R6" t="s">
        <v>1</v>
      </c>
      <c r="S6" t="s">
        <v>2</v>
      </c>
      <c r="T6" t="s">
        <v>3</v>
      </c>
      <c r="U6" t="s">
        <v>4</v>
      </c>
    </row>
    <row r="7" spans="1:21">
      <c r="A7" t="s">
        <v>58</v>
      </c>
      <c r="B7" s="3">
        <v>55</v>
      </c>
      <c r="C7" s="3">
        <v>59</v>
      </c>
      <c r="D7" s="3">
        <v>98</v>
      </c>
      <c r="E7" s="3">
        <v>71</v>
      </c>
      <c r="F7" s="3">
        <v>62</v>
      </c>
      <c r="G7" s="3">
        <v>68</v>
      </c>
      <c r="H7" s="3">
        <v>77</v>
      </c>
      <c r="I7" s="3">
        <v>60</v>
      </c>
      <c r="J7" s="3">
        <v>62</v>
      </c>
      <c r="L7" t="s">
        <v>58</v>
      </c>
      <c r="M7" s="3">
        <v>4.4999999999999998E-2</v>
      </c>
      <c r="N7" s="3">
        <v>4.7E-2</v>
      </c>
      <c r="O7" s="3">
        <v>4.4999999999999998E-2</v>
      </c>
      <c r="P7" s="3">
        <v>4.4999999999999998E-2</v>
      </c>
      <c r="Q7" s="3">
        <v>4.5999999999999999E-2</v>
      </c>
      <c r="R7" s="3">
        <v>4.8000000000000001E-2</v>
      </c>
      <c r="S7" s="3">
        <v>4.8000000000000001E-2</v>
      </c>
      <c r="T7" s="3">
        <v>4.8000000000000001E-2</v>
      </c>
      <c r="U7" s="3">
        <v>4.3999999999999997E-2</v>
      </c>
    </row>
    <row r="8" spans="1:21">
      <c r="A8" t="s">
        <v>61</v>
      </c>
      <c r="B8" s="3">
        <v>76</v>
      </c>
      <c r="C8" s="3">
        <v>63</v>
      </c>
      <c r="D8" s="3">
        <v>95</v>
      </c>
      <c r="E8" s="3">
        <v>63</v>
      </c>
      <c r="F8" s="3">
        <v>65</v>
      </c>
      <c r="G8" s="3">
        <v>72</v>
      </c>
      <c r="H8" s="3">
        <v>78</v>
      </c>
      <c r="I8" s="3">
        <v>71</v>
      </c>
      <c r="J8" s="3">
        <v>73</v>
      </c>
      <c r="L8" t="s">
        <v>61</v>
      </c>
      <c r="M8" s="3">
        <v>4.7E-2</v>
      </c>
      <c r="N8" s="3">
        <v>4.7E-2</v>
      </c>
      <c r="O8" s="3">
        <v>4.7E-2</v>
      </c>
      <c r="P8" s="3">
        <v>0.05</v>
      </c>
      <c r="Q8" s="3">
        <v>4.3999999999999997E-2</v>
      </c>
      <c r="R8" s="3">
        <v>4.9000000000000002E-2</v>
      </c>
      <c r="S8" s="3">
        <v>4.7E-2</v>
      </c>
      <c r="T8" s="3">
        <v>4.8000000000000001E-2</v>
      </c>
      <c r="U8" s="3">
        <v>4.2000000000000003E-2</v>
      </c>
    </row>
    <row r="9" spans="1:21">
      <c r="A9" t="s">
        <v>60</v>
      </c>
      <c r="B9" s="3">
        <v>82</v>
      </c>
      <c r="C9" s="3">
        <v>65</v>
      </c>
      <c r="D9" s="3">
        <v>98</v>
      </c>
      <c r="E9" s="3">
        <v>85</v>
      </c>
      <c r="F9" s="3">
        <v>77</v>
      </c>
      <c r="G9" s="3">
        <v>72</v>
      </c>
      <c r="H9" s="3">
        <v>64</v>
      </c>
      <c r="I9" s="3">
        <v>79</v>
      </c>
      <c r="J9" s="3">
        <v>54</v>
      </c>
      <c r="L9" t="s">
        <v>60</v>
      </c>
      <c r="M9" s="3">
        <v>4.7E-2</v>
      </c>
      <c r="N9" s="3">
        <v>4.5999999999999999E-2</v>
      </c>
      <c r="O9" s="3">
        <v>4.7E-2</v>
      </c>
      <c r="P9" s="3">
        <v>4.5999999999999999E-2</v>
      </c>
      <c r="Q9" s="3">
        <v>4.2000000000000003E-2</v>
      </c>
      <c r="R9" s="3">
        <v>4.8000000000000001E-2</v>
      </c>
      <c r="S9" s="3">
        <v>4.9000000000000002E-2</v>
      </c>
      <c r="T9" s="3">
        <v>4.8000000000000001E-2</v>
      </c>
      <c r="U9" s="3">
        <v>4.4999999999999998E-2</v>
      </c>
    </row>
    <row r="10" spans="1:21">
      <c r="A10" t="s">
        <v>59</v>
      </c>
      <c r="B10" s="3">
        <v>78</v>
      </c>
      <c r="C10" s="3">
        <v>57</v>
      </c>
      <c r="D10" s="3">
        <v>102</v>
      </c>
      <c r="E10" s="3">
        <v>73</v>
      </c>
      <c r="F10" s="3">
        <v>70</v>
      </c>
      <c r="G10" s="3">
        <v>81</v>
      </c>
      <c r="H10" s="3">
        <v>63</v>
      </c>
      <c r="I10" s="3">
        <v>75</v>
      </c>
      <c r="J10" s="3">
        <v>69</v>
      </c>
      <c r="L10" t="s">
        <v>59</v>
      </c>
      <c r="M10" s="3">
        <v>4.7E-2</v>
      </c>
      <c r="N10" s="3">
        <v>4.7E-2</v>
      </c>
      <c r="O10" s="3">
        <v>5.1999999999999998E-2</v>
      </c>
      <c r="P10" s="3">
        <v>4.7E-2</v>
      </c>
      <c r="Q10" s="3">
        <v>4.2999999999999997E-2</v>
      </c>
      <c r="R10" s="3">
        <v>4.5999999999999999E-2</v>
      </c>
      <c r="S10" s="3">
        <v>4.7E-2</v>
      </c>
      <c r="T10" s="3">
        <v>4.8000000000000001E-2</v>
      </c>
      <c r="U10" s="3">
        <v>4.2999999999999997E-2</v>
      </c>
    </row>
    <row r="11" spans="1:21">
      <c r="A11" t="s">
        <v>63</v>
      </c>
      <c r="B11" s="3">
        <v>68</v>
      </c>
      <c r="C11" s="3">
        <v>69</v>
      </c>
      <c r="D11" s="3">
        <v>112</v>
      </c>
      <c r="E11" s="3">
        <v>81</v>
      </c>
      <c r="F11" s="3">
        <v>71</v>
      </c>
      <c r="G11" s="3">
        <v>69</v>
      </c>
      <c r="H11" s="3">
        <v>68</v>
      </c>
      <c r="I11" s="3">
        <v>64</v>
      </c>
      <c r="J11" s="3">
        <v>65</v>
      </c>
      <c r="L11" t="s">
        <v>63</v>
      </c>
      <c r="M11" s="3">
        <v>5.0999999999999997E-2</v>
      </c>
      <c r="N11" s="3">
        <v>5.2999999999999999E-2</v>
      </c>
      <c r="O11" s="3">
        <v>4.8000000000000001E-2</v>
      </c>
      <c r="P11" s="3">
        <v>4.9000000000000002E-2</v>
      </c>
      <c r="Q11" s="3">
        <v>5.8999999999999997E-2</v>
      </c>
      <c r="R11" s="3">
        <v>4.8000000000000001E-2</v>
      </c>
      <c r="S11" s="3">
        <v>4.9000000000000002E-2</v>
      </c>
      <c r="T11" s="3">
        <v>5.3999999999999999E-2</v>
      </c>
      <c r="U11" s="3">
        <v>4.4999999999999998E-2</v>
      </c>
    </row>
    <row r="12" spans="1:21">
      <c r="A12" t="s">
        <v>64</v>
      </c>
      <c r="B12" s="3">
        <v>82</v>
      </c>
      <c r="C12" s="3">
        <v>62</v>
      </c>
      <c r="D12" s="3">
        <v>107</v>
      </c>
      <c r="E12" s="3">
        <v>87</v>
      </c>
      <c r="F12" s="3">
        <v>63</v>
      </c>
      <c r="G12" s="3">
        <v>58</v>
      </c>
      <c r="H12" s="3">
        <v>75</v>
      </c>
      <c r="I12" s="3">
        <v>60</v>
      </c>
      <c r="J12" s="3">
        <v>70</v>
      </c>
      <c r="L12" t="s">
        <v>64</v>
      </c>
      <c r="M12" s="3">
        <v>4.5999999999999999E-2</v>
      </c>
      <c r="N12" s="3">
        <v>4.8000000000000001E-2</v>
      </c>
      <c r="O12" s="3">
        <v>4.5999999999999999E-2</v>
      </c>
      <c r="P12" s="3">
        <v>4.7E-2</v>
      </c>
      <c r="Q12" s="3">
        <v>4.8000000000000001E-2</v>
      </c>
      <c r="R12" s="3">
        <v>4.8000000000000001E-2</v>
      </c>
      <c r="S12" s="3">
        <v>4.9000000000000002E-2</v>
      </c>
      <c r="T12" s="3">
        <v>4.8000000000000001E-2</v>
      </c>
      <c r="U12" s="3">
        <v>4.3999999999999997E-2</v>
      </c>
    </row>
    <row r="13" spans="1:21">
      <c r="A13" t="s">
        <v>65</v>
      </c>
      <c r="B13" s="3">
        <v>72</v>
      </c>
      <c r="C13" s="3">
        <v>78</v>
      </c>
      <c r="D13" s="3">
        <v>112</v>
      </c>
      <c r="E13" s="3">
        <v>70</v>
      </c>
      <c r="F13" s="3">
        <v>69</v>
      </c>
      <c r="G13" s="3">
        <v>69</v>
      </c>
      <c r="H13" s="3">
        <v>81</v>
      </c>
      <c r="I13" s="3">
        <v>52</v>
      </c>
      <c r="J13" s="3">
        <v>75</v>
      </c>
      <c r="L13" t="s">
        <v>65</v>
      </c>
      <c r="M13" s="3">
        <v>0.05</v>
      </c>
      <c r="N13" s="3">
        <v>4.7E-2</v>
      </c>
      <c r="O13" s="3">
        <v>4.8000000000000001E-2</v>
      </c>
      <c r="P13" s="3">
        <v>4.4999999999999998E-2</v>
      </c>
      <c r="Q13" s="3">
        <v>4.2999999999999997E-2</v>
      </c>
      <c r="R13" s="3">
        <v>4.7E-2</v>
      </c>
      <c r="S13" s="3">
        <v>4.5999999999999999E-2</v>
      </c>
      <c r="T13" s="3">
        <v>4.4999999999999998E-2</v>
      </c>
      <c r="U13" s="3">
        <v>4.2999999999999997E-2</v>
      </c>
    </row>
    <row r="14" spans="1:21">
      <c r="A14" t="s">
        <v>66</v>
      </c>
      <c r="B14" s="3">
        <v>75</v>
      </c>
      <c r="C14" s="3">
        <v>69</v>
      </c>
      <c r="D14" s="3">
        <v>103</v>
      </c>
      <c r="E14" s="3">
        <v>84</v>
      </c>
      <c r="F14" s="3">
        <v>69</v>
      </c>
      <c r="G14" s="3">
        <v>71</v>
      </c>
      <c r="H14" s="3">
        <v>74</v>
      </c>
      <c r="I14" s="3">
        <v>74</v>
      </c>
      <c r="J14" s="3">
        <v>65</v>
      </c>
      <c r="L14" t="s">
        <v>66</v>
      </c>
      <c r="M14" s="3">
        <v>4.8000000000000001E-2</v>
      </c>
      <c r="N14" s="3">
        <v>4.8000000000000001E-2</v>
      </c>
      <c r="O14" s="3">
        <v>4.8000000000000001E-2</v>
      </c>
      <c r="P14" s="3">
        <v>4.8000000000000001E-2</v>
      </c>
      <c r="Q14" s="3">
        <v>4.7E-2</v>
      </c>
      <c r="R14" s="3">
        <v>4.8000000000000001E-2</v>
      </c>
      <c r="S14" s="3">
        <v>4.7E-2</v>
      </c>
      <c r="T14" s="3">
        <v>4.8000000000000001E-2</v>
      </c>
      <c r="U14" s="3">
        <v>4.3999999999999997E-2</v>
      </c>
    </row>
    <row r="16" spans="1:21">
      <c r="A16" s="24" t="s">
        <v>70</v>
      </c>
      <c r="B16" t="s">
        <v>5</v>
      </c>
      <c r="C16" t="s">
        <v>6</v>
      </c>
      <c r="D16" t="s">
        <v>67</v>
      </c>
      <c r="E16" t="s">
        <v>68</v>
      </c>
      <c r="F16" t="s">
        <v>0</v>
      </c>
      <c r="G16" t="s">
        <v>1</v>
      </c>
      <c r="H16" t="s">
        <v>2</v>
      </c>
      <c r="I16" t="s">
        <v>3</v>
      </c>
      <c r="J16" t="s">
        <v>4</v>
      </c>
      <c r="L16" s="24" t="s">
        <v>70</v>
      </c>
      <c r="M16" t="s">
        <v>5</v>
      </c>
      <c r="N16" t="s">
        <v>6</v>
      </c>
      <c r="O16" t="s">
        <v>67</v>
      </c>
      <c r="P16" t="s">
        <v>68</v>
      </c>
      <c r="Q16" t="s">
        <v>0</v>
      </c>
      <c r="R16" t="s">
        <v>1</v>
      </c>
      <c r="S16" t="s">
        <v>2</v>
      </c>
      <c r="T16" t="s">
        <v>3</v>
      </c>
      <c r="U16" t="s">
        <v>4</v>
      </c>
    </row>
    <row r="17" spans="1:21">
      <c r="A17" t="s">
        <v>58</v>
      </c>
      <c r="B17" s="3">
        <v>69</v>
      </c>
      <c r="C17" s="3">
        <v>80</v>
      </c>
      <c r="D17" s="3">
        <v>116</v>
      </c>
      <c r="E17" s="3">
        <v>112</v>
      </c>
      <c r="F17" s="3">
        <v>48</v>
      </c>
      <c r="G17" s="3">
        <v>89</v>
      </c>
      <c r="H17" s="3">
        <v>85</v>
      </c>
      <c r="I17" s="3">
        <v>70</v>
      </c>
      <c r="J17" s="3">
        <v>68</v>
      </c>
      <c r="L17" t="s">
        <v>58</v>
      </c>
      <c r="M17" s="3">
        <v>5.7000000000000002E-2</v>
      </c>
      <c r="N17" s="3">
        <v>5.7000000000000002E-2</v>
      </c>
      <c r="O17" s="3">
        <v>4.7E-2</v>
      </c>
      <c r="P17" s="3">
        <v>6.2E-2</v>
      </c>
      <c r="Q17" s="3">
        <v>6.0999999999999999E-2</v>
      </c>
      <c r="R17" s="3">
        <v>5.2999999999999999E-2</v>
      </c>
      <c r="S17" s="3">
        <v>0.06</v>
      </c>
      <c r="T17" s="3">
        <v>7.5999999999999998E-2</v>
      </c>
      <c r="U17" s="3">
        <v>4.4999999999999998E-2</v>
      </c>
    </row>
    <row r="18" spans="1:21">
      <c r="A18" t="s">
        <v>61</v>
      </c>
      <c r="B18" s="3">
        <v>71</v>
      </c>
      <c r="C18" s="3">
        <v>59</v>
      </c>
      <c r="D18" s="3">
        <v>112</v>
      </c>
      <c r="E18" s="3">
        <v>101</v>
      </c>
      <c r="F18" s="3">
        <v>74</v>
      </c>
      <c r="G18" s="3">
        <v>94</v>
      </c>
      <c r="H18" s="3">
        <v>71</v>
      </c>
      <c r="I18" s="3">
        <v>65</v>
      </c>
      <c r="J18" s="3">
        <v>65</v>
      </c>
      <c r="L18" t="s">
        <v>61</v>
      </c>
      <c r="M18" s="3">
        <v>5.7000000000000002E-2</v>
      </c>
      <c r="N18" s="3">
        <v>5.7000000000000002E-2</v>
      </c>
      <c r="O18" s="3">
        <v>4.9000000000000002E-2</v>
      </c>
      <c r="P18" s="3">
        <v>5.8999999999999997E-2</v>
      </c>
      <c r="Q18" s="3">
        <v>0.06</v>
      </c>
      <c r="R18" s="3">
        <v>5.2999999999999999E-2</v>
      </c>
      <c r="S18" s="3">
        <v>6.2E-2</v>
      </c>
      <c r="T18" s="3">
        <v>7.5999999999999998E-2</v>
      </c>
      <c r="U18" s="3">
        <v>4.3999999999999997E-2</v>
      </c>
    </row>
    <row r="19" spans="1:21">
      <c r="A19" t="s">
        <v>60</v>
      </c>
      <c r="B19" s="3">
        <v>80</v>
      </c>
      <c r="C19" s="3">
        <v>61</v>
      </c>
      <c r="D19" s="3">
        <v>109</v>
      </c>
      <c r="E19" s="3">
        <v>110</v>
      </c>
      <c r="F19" s="3">
        <v>74</v>
      </c>
      <c r="G19" s="3">
        <v>107</v>
      </c>
      <c r="H19" s="3">
        <v>82</v>
      </c>
      <c r="I19" s="3">
        <v>66</v>
      </c>
      <c r="J19" s="3">
        <v>59</v>
      </c>
      <c r="L19" t="s">
        <v>60</v>
      </c>
      <c r="M19" s="3">
        <v>5.6000000000000001E-2</v>
      </c>
      <c r="N19" s="3">
        <v>5.5E-2</v>
      </c>
      <c r="O19" s="3">
        <v>4.9000000000000002E-2</v>
      </c>
      <c r="P19" s="3">
        <v>5.8999999999999997E-2</v>
      </c>
      <c r="Q19" s="3">
        <v>5.8999999999999997E-2</v>
      </c>
      <c r="R19" s="3">
        <v>5.2999999999999999E-2</v>
      </c>
      <c r="S19" s="3">
        <v>6.7000000000000004E-2</v>
      </c>
      <c r="T19" s="3">
        <v>7.5999999999999998E-2</v>
      </c>
      <c r="U19" s="3">
        <v>4.3999999999999997E-2</v>
      </c>
    </row>
    <row r="20" spans="1:21">
      <c r="A20" t="s">
        <v>59</v>
      </c>
      <c r="B20" s="3">
        <v>70</v>
      </c>
      <c r="C20" s="3">
        <v>81</v>
      </c>
      <c r="D20" s="3">
        <v>109</v>
      </c>
      <c r="E20" s="3">
        <v>78</v>
      </c>
      <c r="F20" s="3">
        <v>64</v>
      </c>
      <c r="G20" s="3">
        <v>80</v>
      </c>
      <c r="H20" s="3">
        <v>89</v>
      </c>
      <c r="I20" s="3">
        <v>50</v>
      </c>
      <c r="J20" s="3">
        <v>68</v>
      </c>
      <c r="L20" t="s">
        <v>59</v>
      </c>
      <c r="M20" s="3">
        <v>5.7000000000000002E-2</v>
      </c>
      <c r="N20" s="3">
        <v>5.7000000000000002E-2</v>
      </c>
      <c r="O20" s="3">
        <v>4.8000000000000001E-2</v>
      </c>
      <c r="P20" s="3">
        <v>5.8999999999999997E-2</v>
      </c>
      <c r="Q20" s="3">
        <v>5.8999999999999997E-2</v>
      </c>
      <c r="R20" s="3">
        <v>5.3999999999999999E-2</v>
      </c>
      <c r="S20" s="3">
        <v>6.2E-2</v>
      </c>
      <c r="T20" s="3">
        <v>7.6999999999999999E-2</v>
      </c>
      <c r="U20" s="3">
        <v>4.2999999999999997E-2</v>
      </c>
    </row>
    <row r="21" spans="1:21">
      <c r="A21" t="s">
        <v>63</v>
      </c>
      <c r="B21" s="3">
        <v>96</v>
      </c>
      <c r="C21" s="3">
        <v>79</v>
      </c>
      <c r="D21" s="3">
        <v>120</v>
      </c>
      <c r="E21" s="3">
        <v>113</v>
      </c>
      <c r="F21" s="3">
        <v>64</v>
      </c>
      <c r="G21" s="3">
        <v>97</v>
      </c>
      <c r="H21" s="3">
        <v>92</v>
      </c>
      <c r="I21" s="3">
        <v>79</v>
      </c>
      <c r="J21" s="3">
        <v>59</v>
      </c>
      <c r="L21" t="s">
        <v>63</v>
      </c>
      <c r="M21" s="3">
        <v>5.8999999999999997E-2</v>
      </c>
      <c r="N21" s="3">
        <v>5.8999999999999997E-2</v>
      </c>
      <c r="O21" s="3">
        <v>4.8000000000000001E-2</v>
      </c>
      <c r="P21" s="3">
        <v>5.8999999999999997E-2</v>
      </c>
      <c r="Q21" s="3">
        <v>6.4000000000000001E-2</v>
      </c>
      <c r="R21" s="3">
        <v>5.5E-2</v>
      </c>
      <c r="S21" s="3">
        <v>6.6000000000000003E-2</v>
      </c>
      <c r="T21" s="3">
        <v>8.7999999999999995E-2</v>
      </c>
      <c r="U21" s="3">
        <v>4.3999999999999997E-2</v>
      </c>
    </row>
    <row r="22" spans="1:21">
      <c r="A22" t="s">
        <v>64</v>
      </c>
      <c r="B22" s="3">
        <v>73</v>
      </c>
      <c r="C22" s="3">
        <v>68</v>
      </c>
      <c r="D22" s="3">
        <v>67</v>
      </c>
      <c r="E22" s="3">
        <v>100</v>
      </c>
      <c r="F22" s="3">
        <v>74</v>
      </c>
      <c r="G22" s="3">
        <v>100</v>
      </c>
      <c r="H22" s="3">
        <v>85</v>
      </c>
      <c r="I22" s="3">
        <v>52</v>
      </c>
      <c r="J22" s="3">
        <v>53</v>
      </c>
      <c r="L22" t="s">
        <v>64</v>
      </c>
      <c r="M22" s="3">
        <v>5.8000000000000003E-2</v>
      </c>
      <c r="N22" s="3">
        <v>5.5E-2</v>
      </c>
      <c r="O22" s="3">
        <v>5.2999999999999999E-2</v>
      </c>
      <c r="P22" s="3">
        <v>5.6000000000000001E-2</v>
      </c>
      <c r="Q22" s="3">
        <v>6.4000000000000001E-2</v>
      </c>
      <c r="R22" s="3">
        <v>5.3999999999999999E-2</v>
      </c>
      <c r="S22" s="3">
        <v>6.6000000000000003E-2</v>
      </c>
      <c r="T22" s="3">
        <v>9.5000000000000001E-2</v>
      </c>
      <c r="U22" s="3">
        <v>4.4999999999999998E-2</v>
      </c>
    </row>
    <row r="23" spans="1:21">
      <c r="A23" t="s">
        <v>65</v>
      </c>
      <c r="B23" s="3">
        <v>105</v>
      </c>
      <c r="C23" s="3">
        <v>63</v>
      </c>
      <c r="D23" s="3">
        <v>99</v>
      </c>
      <c r="E23" s="3">
        <v>72</v>
      </c>
      <c r="F23" s="3">
        <v>51</v>
      </c>
      <c r="G23" s="3">
        <v>103</v>
      </c>
      <c r="H23" s="3">
        <v>84</v>
      </c>
      <c r="I23" s="3">
        <v>26</v>
      </c>
      <c r="J23" s="3">
        <v>55</v>
      </c>
      <c r="L23" t="s">
        <v>65</v>
      </c>
      <c r="M23" s="3">
        <v>5.8999999999999997E-2</v>
      </c>
      <c r="N23" s="3">
        <v>5.8000000000000003E-2</v>
      </c>
      <c r="O23" s="3">
        <v>4.9000000000000002E-2</v>
      </c>
      <c r="P23" s="3">
        <v>5.8000000000000003E-2</v>
      </c>
      <c r="Q23" s="3">
        <v>6.2E-2</v>
      </c>
      <c r="R23" s="3">
        <v>5.1999999999999998E-2</v>
      </c>
      <c r="S23" s="3">
        <v>6.6000000000000003E-2</v>
      </c>
      <c r="T23" s="3">
        <v>8.3000000000000004E-2</v>
      </c>
      <c r="U23" s="3">
        <v>4.4999999999999998E-2</v>
      </c>
    </row>
    <row r="24" spans="1:21">
      <c r="A24" t="s">
        <v>66</v>
      </c>
      <c r="B24" s="3">
        <v>76</v>
      </c>
      <c r="C24" s="3">
        <v>82</v>
      </c>
      <c r="D24" s="3">
        <v>81</v>
      </c>
      <c r="E24" s="3">
        <v>104</v>
      </c>
      <c r="F24" s="3">
        <v>62</v>
      </c>
      <c r="G24" s="3">
        <v>107</v>
      </c>
      <c r="H24" s="3">
        <v>102</v>
      </c>
      <c r="I24" s="3">
        <v>45</v>
      </c>
      <c r="J24" s="3">
        <v>66</v>
      </c>
      <c r="L24" t="s">
        <v>66</v>
      </c>
      <c r="M24" s="3">
        <v>5.8999999999999997E-2</v>
      </c>
      <c r="N24" s="3">
        <v>6.3E-2</v>
      </c>
      <c r="O24" s="3">
        <v>4.9000000000000002E-2</v>
      </c>
      <c r="P24" s="3">
        <v>5.8999999999999997E-2</v>
      </c>
      <c r="Q24" s="3">
        <v>6.3E-2</v>
      </c>
      <c r="R24" s="3">
        <v>5.5E-2</v>
      </c>
      <c r="S24" s="3">
        <v>6.4000000000000001E-2</v>
      </c>
      <c r="T24" s="3">
        <v>8.4000000000000005E-2</v>
      </c>
      <c r="U24" s="3">
        <v>4.3999999999999997E-2</v>
      </c>
    </row>
    <row r="26" spans="1:21">
      <c r="A26" s="24" t="s">
        <v>71</v>
      </c>
      <c r="B26" t="s">
        <v>5</v>
      </c>
      <c r="C26" t="s">
        <v>6</v>
      </c>
      <c r="D26" t="s">
        <v>67</v>
      </c>
      <c r="E26" t="s">
        <v>68</v>
      </c>
      <c r="F26" t="s">
        <v>0</v>
      </c>
      <c r="G26" t="s">
        <v>1</v>
      </c>
      <c r="H26" t="s">
        <v>2</v>
      </c>
      <c r="I26" t="s">
        <v>3</v>
      </c>
      <c r="J26" t="s">
        <v>4</v>
      </c>
      <c r="L26" s="24" t="s">
        <v>71</v>
      </c>
      <c r="M26" t="s">
        <v>5</v>
      </c>
      <c r="N26" t="s">
        <v>6</v>
      </c>
      <c r="O26" t="s">
        <v>67</v>
      </c>
      <c r="P26" t="s">
        <v>68</v>
      </c>
      <c r="Q26" t="s">
        <v>0</v>
      </c>
      <c r="R26" t="s">
        <v>1</v>
      </c>
      <c r="S26" t="s">
        <v>2</v>
      </c>
      <c r="T26" t="s">
        <v>3</v>
      </c>
      <c r="U26" t="s">
        <v>4</v>
      </c>
    </row>
    <row r="27" spans="1:21">
      <c r="A27" t="s">
        <v>58</v>
      </c>
      <c r="B27" s="3">
        <v>72</v>
      </c>
      <c r="C27" s="3">
        <v>193</v>
      </c>
      <c r="D27" s="3">
        <v>138</v>
      </c>
      <c r="E27" s="3">
        <v>147</v>
      </c>
      <c r="F27" s="3">
        <v>62</v>
      </c>
      <c r="G27" s="3">
        <v>154</v>
      </c>
      <c r="H27" s="3">
        <v>107</v>
      </c>
      <c r="I27" s="3">
        <v>57</v>
      </c>
      <c r="J27" s="3">
        <v>44</v>
      </c>
      <c r="L27" t="s">
        <v>58</v>
      </c>
      <c r="M27" s="3">
        <v>0.16800000000000001</v>
      </c>
      <c r="N27" s="3">
        <v>0.13700000000000001</v>
      </c>
      <c r="O27" s="3">
        <v>0.05</v>
      </c>
      <c r="P27" s="3">
        <v>0.18</v>
      </c>
      <c r="Q27" s="3">
        <v>0.16500000000000001</v>
      </c>
      <c r="R27" s="3">
        <v>8.6999999999999994E-2</v>
      </c>
      <c r="S27" s="3">
        <v>0.18</v>
      </c>
      <c r="T27" s="3">
        <v>0.23599999999999999</v>
      </c>
      <c r="U27" s="3">
        <v>0.16800000000000001</v>
      </c>
    </row>
    <row r="28" spans="1:21">
      <c r="A28" t="s">
        <v>61</v>
      </c>
      <c r="B28" s="3">
        <v>76</v>
      </c>
      <c r="C28" s="3">
        <v>133</v>
      </c>
      <c r="D28" s="3">
        <v>113</v>
      </c>
      <c r="E28" s="3">
        <v>232</v>
      </c>
      <c r="F28" s="3">
        <v>69</v>
      </c>
      <c r="G28" s="3">
        <v>149</v>
      </c>
      <c r="H28" s="3">
        <v>100</v>
      </c>
      <c r="I28" s="3">
        <v>57</v>
      </c>
      <c r="J28" s="3">
        <v>67</v>
      </c>
      <c r="L28" t="s">
        <v>61</v>
      </c>
      <c r="M28" s="3">
        <v>0.16300000000000001</v>
      </c>
      <c r="N28" s="3">
        <v>0.14299999999999999</v>
      </c>
      <c r="O28" s="3">
        <v>4.9000000000000002E-2</v>
      </c>
      <c r="P28" s="3">
        <v>0.17499999999999999</v>
      </c>
      <c r="Q28" s="3">
        <v>0.16</v>
      </c>
      <c r="R28" s="3">
        <v>8.5999999999999993E-2</v>
      </c>
      <c r="S28" s="3">
        <v>0.17899999999999999</v>
      </c>
      <c r="T28" s="3">
        <v>0.23200000000000001</v>
      </c>
      <c r="U28" s="3">
        <v>0.16300000000000001</v>
      </c>
    </row>
    <row r="29" spans="1:21">
      <c r="A29" t="s">
        <v>60</v>
      </c>
      <c r="B29" s="3">
        <v>47</v>
      </c>
      <c r="C29" s="3">
        <v>196</v>
      </c>
      <c r="D29" s="3">
        <v>123</v>
      </c>
      <c r="E29" s="3">
        <v>243</v>
      </c>
      <c r="F29" s="3">
        <v>62</v>
      </c>
      <c r="G29" s="3">
        <v>168</v>
      </c>
      <c r="H29" s="3">
        <v>115</v>
      </c>
      <c r="I29" s="3">
        <v>69</v>
      </c>
      <c r="J29" s="3">
        <v>67</v>
      </c>
      <c r="L29" t="s">
        <v>60</v>
      </c>
      <c r="M29" s="3">
        <v>0.16400000000000001</v>
      </c>
      <c r="N29" s="3">
        <v>0.14599999999999999</v>
      </c>
      <c r="O29" s="3">
        <v>0.05</v>
      </c>
      <c r="P29" s="3">
        <v>0.16800000000000001</v>
      </c>
      <c r="Q29" s="3">
        <v>0.17</v>
      </c>
      <c r="R29" s="3">
        <v>8.6999999999999994E-2</v>
      </c>
      <c r="S29" s="3">
        <v>0.16400000000000001</v>
      </c>
      <c r="T29" s="3">
        <v>0.222</v>
      </c>
      <c r="U29" s="3">
        <v>0.16400000000000001</v>
      </c>
    </row>
    <row r="30" spans="1:21">
      <c r="A30" t="s">
        <v>59</v>
      </c>
      <c r="B30" s="3">
        <v>43</v>
      </c>
      <c r="C30" s="3">
        <v>184</v>
      </c>
      <c r="D30" s="3">
        <v>97</v>
      </c>
      <c r="E30" s="3">
        <v>226</v>
      </c>
      <c r="F30" s="3">
        <v>54</v>
      </c>
      <c r="G30" s="3">
        <v>181</v>
      </c>
      <c r="H30" s="3">
        <v>118</v>
      </c>
      <c r="I30" s="3">
        <v>59</v>
      </c>
      <c r="J30" s="3">
        <v>74</v>
      </c>
      <c r="L30" t="s">
        <v>59</v>
      </c>
      <c r="M30" s="3">
        <v>0.155</v>
      </c>
      <c r="N30" s="3">
        <v>0.14299999999999999</v>
      </c>
      <c r="O30" s="3">
        <v>4.8000000000000001E-2</v>
      </c>
      <c r="P30" s="3">
        <v>0.17599999999999999</v>
      </c>
      <c r="Q30" s="3">
        <v>0.17899999999999999</v>
      </c>
      <c r="R30" s="3">
        <v>0.09</v>
      </c>
      <c r="S30" s="3">
        <v>0.16200000000000001</v>
      </c>
      <c r="T30" s="3">
        <v>0.221</v>
      </c>
      <c r="U30" s="3">
        <v>0.155</v>
      </c>
    </row>
    <row r="31" spans="1:21">
      <c r="A31" t="s">
        <v>63</v>
      </c>
      <c r="B31" s="3">
        <v>42</v>
      </c>
      <c r="C31" s="3">
        <v>249</v>
      </c>
      <c r="D31" s="3">
        <v>110</v>
      </c>
      <c r="E31" s="3">
        <v>222</v>
      </c>
      <c r="F31" s="3">
        <v>65</v>
      </c>
      <c r="G31" s="3">
        <v>157</v>
      </c>
      <c r="H31" s="3">
        <v>115</v>
      </c>
      <c r="I31" s="3">
        <v>57</v>
      </c>
      <c r="J31" s="3">
        <v>48</v>
      </c>
      <c r="L31" t="s">
        <v>63</v>
      </c>
      <c r="M31" s="3">
        <v>0.17399999999999999</v>
      </c>
      <c r="N31" s="3">
        <v>0.16800000000000001</v>
      </c>
      <c r="O31" s="3">
        <v>4.9000000000000002E-2</v>
      </c>
      <c r="P31" s="3">
        <v>0.15</v>
      </c>
      <c r="Q31" s="3">
        <v>0.17599999999999999</v>
      </c>
      <c r="R31" s="3">
        <v>7.2999999999999995E-2</v>
      </c>
      <c r="S31" s="3">
        <v>0.19400000000000001</v>
      </c>
      <c r="T31" s="3">
        <v>0.26300000000000001</v>
      </c>
      <c r="U31" s="3">
        <v>0.17399999999999999</v>
      </c>
    </row>
    <row r="32" spans="1:21">
      <c r="A32" t="s">
        <v>64</v>
      </c>
      <c r="B32" s="3">
        <v>51</v>
      </c>
      <c r="C32" s="3">
        <v>226</v>
      </c>
      <c r="D32" s="3">
        <v>92</v>
      </c>
      <c r="E32" s="3">
        <v>203</v>
      </c>
      <c r="F32" s="3">
        <v>50</v>
      </c>
      <c r="G32" s="3">
        <v>147</v>
      </c>
      <c r="H32" s="3">
        <v>122</v>
      </c>
      <c r="I32" s="3">
        <v>64</v>
      </c>
      <c r="J32" s="3">
        <v>64</v>
      </c>
      <c r="L32" t="s">
        <v>64</v>
      </c>
      <c r="M32" s="3">
        <v>0.155</v>
      </c>
      <c r="N32" s="3">
        <v>0.17100000000000001</v>
      </c>
      <c r="O32" s="3">
        <v>4.9000000000000002E-2</v>
      </c>
      <c r="P32" s="3">
        <v>0.151</v>
      </c>
      <c r="Q32" s="3">
        <v>0.16400000000000001</v>
      </c>
      <c r="R32" s="3">
        <v>7.5999999999999998E-2</v>
      </c>
      <c r="S32" s="3">
        <v>0.19700000000000001</v>
      </c>
      <c r="T32" s="3">
        <v>0.247</v>
      </c>
      <c r="U32" s="3">
        <v>0.155</v>
      </c>
    </row>
    <row r="33" spans="1:21">
      <c r="A33" t="s">
        <v>65</v>
      </c>
      <c r="B33" s="3">
        <v>38</v>
      </c>
      <c r="C33" s="3">
        <v>188</v>
      </c>
      <c r="D33" s="3">
        <v>88</v>
      </c>
      <c r="E33" s="3">
        <v>199</v>
      </c>
      <c r="F33" s="3">
        <v>59</v>
      </c>
      <c r="G33" s="3">
        <v>137</v>
      </c>
      <c r="H33" s="3">
        <v>139</v>
      </c>
      <c r="I33" s="3">
        <v>72</v>
      </c>
      <c r="J33" s="3">
        <v>65</v>
      </c>
      <c r="L33" t="s">
        <v>65</v>
      </c>
      <c r="M33" s="3">
        <v>0.16900000000000001</v>
      </c>
      <c r="N33" s="3">
        <v>0.158</v>
      </c>
      <c r="O33" s="3">
        <v>4.8000000000000001E-2</v>
      </c>
      <c r="P33" s="3">
        <v>0.13700000000000001</v>
      </c>
      <c r="Q33" s="3">
        <v>0.184</v>
      </c>
      <c r="R33" s="3">
        <v>7.8E-2</v>
      </c>
      <c r="S33" s="3">
        <v>0.20399999999999999</v>
      </c>
      <c r="T33" s="3">
        <v>0.251</v>
      </c>
      <c r="U33" s="3">
        <v>0.16900000000000001</v>
      </c>
    </row>
    <row r="34" spans="1:21">
      <c r="A34" t="s">
        <v>66</v>
      </c>
      <c r="B34" s="3">
        <v>37</v>
      </c>
      <c r="C34" s="3">
        <v>202</v>
      </c>
      <c r="D34" s="3">
        <v>95</v>
      </c>
      <c r="E34" s="3">
        <v>196</v>
      </c>
      <c r="F34" s="3">
        <v>53</v>
      </c>
      <c r="G34" s="3">
        <v>153</v>
      </c>
      <c r="H34" s="3">
        <v>149</v>
      </c>
      <c r="I34" s="3">
        <v>74</v>
      </c>
      <c r="J34" s="3">
        <v>41</v>
      </c>
      <c r="L34" t="s">
        <v>66</v>
      </c>
      <c r="M34" s="3">
        <v>0.156</v>
      </c>
      <c r="N34" s="3">
        <v>0.14799999999999999</v>
      </c>
      <c r="O34" s="3">
        <v>4.8000000000000001E-2</v>
      </c>
      <c r="P34" s="3">
        <v>0.13700000000000001</v>
      </c>
      <c r="Q34" s="3">
        <v>0.185</v>
      </c>
      <c r="R34" s="3">
        <v>7.0000000000000007E-2</v>
      </c>
      <c r="S34" s="3">
        <v>0.16600000000000001</v>
      </c>
      <c r="T34" s="3">
        <v>0.23899999999999999</v>
      </c>
      <c r="U34" s="3">
        <v>0.156</v>
      </c>
    </row>
    <row r="36" spans="1:21">
      <c r="A36" s="24" t="s">
        <v>72</v>
      </c>
      <c r="B36" t="s">
        <v>5</v>
      </c>
      <c r="C36" t="s">
        <v>6</v>
      </c>
      <c r="D36" t="s">
        <v>67</v>
      </c>
      <c r="E36" t="s">
        <v>68</v>
      </c>
      <c r="F36" t="s">
        <v>0</v>
      </c>
      <c r="G36" t="s">
        <v>1</v>
      </c>
      <c r="H36" t="s">
        <v>2</v>
      </c>
      <c r="I36" t="s">
        <v>3</v>
      </c>
      <c r="J36" t="s">
        <v>4</v>
      </c>
      <c r="L36" s="24" t="s">
        <v>72</v>
      </c>
      <c r="M36" t="s">
        <v>5</v>
      </c>
      <c r="N36" t="s">
        <v>6</v>
      </c>
      <c r="O36" t="s">
        <v>67</v>
      </c>
      <c r="P36" t="s">
        <v>68</v>
      </c>
      <c r="Q36" t="s">
        <v>0</v>
      </c>
      <c r="R36" t="s">
        <v>1</v>
      </c>
      <c r="S36" t="s">
        <v>2</v>
      </c>
      <c r="T36" t="s">
        <v>3</v>
      </c>
      <c r="U36" t="s">
        <v>4</v>
      </c>
    </row>
    <row r="37" spans="1:21">
      <c r="A37" t="s">
        <v>58</v>
      </c>
      <c r="B37" s="3">
        <v>66</v>
      </c>
      <c r="C37" s="3">
        <v>397</v>
      </c>
      <c r="D37" s="3">
        <v>128</v>
      </c>
      <c r="E37" s="3">
        <v>509</v>
      </c>
      <c r="F37" s="3">
        <v>74</v>
      </c>
      <c r="G37" s="3">
        <v>402</v>
      </c>
      <c r="H37" s="3">
        <v>196</v>
      </c>
      <c r="I37" s="3">
        <v>76</v>
      </c>
      <c r="J37" s="3">
        <v>42</v>
      </c>
      <c r="L37" t="s">
        <v>58</v>
      </c>
      <c r="M37" s="3">
        <v>0.34899999999999998</v>
      </c>
      <c r="N37" s="3">
        <v>0.313</v>
      </c>
      <c r="O37" s="3">
        <v>4.9000000000000002E-2</v>
      </c>
      <c r="P37" s="3">
        <v>0.34899999999999998</v>
      </c>
      <c r="Q37" s="3">
        <v>0.379</v>
      </c>
      <c r="R37" s="3">
        <v>0.184</v>
      </c>
      <c r="S37" s="3">
        <v>0.372</v>
      </c>
      <c r="T37" s="3">
        <v>0.40500000000000003</v>
      </c>
      <c r="U37" s="3">
        <v>0.34899999999999998</v>
      </c>
    </row>
    <row r="38" spans="1:21">
      <c r="A38" t="s">
        <v>61</v>
      </c>
      <c r="B38" s="3">
        <v>60</v>
      </c>
      <c r="C38" s="3">
        <v>372</v>
      </c>
      <c r="D38" s="3">
        <v>122</v>
      </c>
      <c r="E38" s="3">
        <v>408</v>
      </c>
      <c r="F38" s="3">
        <v>81</v>
      </c>
      <c r="G38" s="3">
        <v>363</v>
      </c>
      <c r="H38" s="3">
        <v>191</v>
      </c>
      <c r="I38" s="3">
        <v>67</v>
      </c>
      <c r="J38" s="3">
        <v>63</v>
      </c>
      <c r="L38" t="s">
        <v>61</v>
      </c>
      <c r="M38" s="3">
        <v>0.27900000000000003</v>
      </c>
      <c r="N38" s="3">
        <v>0.307</v>
      </c>
      <c r="O38" s="3">
        <v>0.05</v>
      </c>
      <c r="P38" s="3">
        <v>0.36799999999999999</v>
      </c>
      <c r="Q38" s="3">
        <v>0.37</v>
      </c>
      <c r="R38" s="3">
        <v>0.19500000000000001</v>
      </c>
      <c r="S38" s="3">
        <v>0.371</v>
      </c>
      <c r="T38" s="3">
        <v>0.4</v>
      </c>
      <c r="U38" s="3">
        <v>0.27900000000000003</v>
      </c>
    </row>
    <row r="39" spans="1:21">
      <c r="A39" t="s">
        <v>60</v>
      </c>
      <c r="B39" s="3">
        <v>60</v>
      </c>
      <c r="C39" s="3">
        <v>377</v>
      </c>
      <c r="D39" s="3">
        <v>111</v>
      </c>
      <c r="E39" s="3">
        <v>363</v>
      </c>
      <c r="F39" s="3">
        <v>66</v>
      </c>
      <c r="G39" s="3">
        <v>390</v>
      </c>
      <c r="H39" s="3">
        <v>182</v>
      </c>
      <c r="I39" s="3">
        <v>80</v>
      </c>
      <c r="J39" s="3">
        <v>60</v>
      </c>
      <c r="L39" t="s">
        <v>60</v>
      </c>
      <c r="M39" s="3">
        <v>0.27700000000000002</v>
      </c>
      <c r="N39" s="3">
        <v>0.27100000000000002</v>
      </c>
      <c r="O39" s="3">
        <v>0.05</v>
      </c>
      <c r="P39" s="3">
        <v>0.32500000000000001</v>
      </c>
      <c r="Q39" s="3">
        <v>0.374</v>
      </c>
      <c r="R39" s="3">
        <v>0.19400000000000001</v>
      </c>
      <c r="S39" s="3">
        <v>0.373</v>
      </c>
      <c r="T39" s="3">
        <v>0.40400000000000003</v>
      </c>
      <c r="U39" s="3">
        <v>0.27700000000000002</v>
      </c>
    </row>
    <row r="40" spans="1:21">
      <c r="A40" t="s">
        <v>59</v>
      </c>
      <c r="B40" s="3">
        <v>72</v>
      </c>
      <c r="C40" s="3">
        <v>366</v>
      </c>
      <c r="D40" s="3">
        <v>86</v>
      </c>
      <c r="E40" s="3">
        <v>518</v>
      </c>
      <c r="F40" s="3">
        <v>68</v>
      </c>
      <c r="G40" s="3">
        <v>392</v>
      </c>
      <c r="H40" s="3">
        <v>150</v>
      </c>
      <c r="I40" s="3">
        <v>57</v>
      </c>
      <c r="J40" s="3">
        <v>55</v>
      </c>
      <c r="L40" t="s">
        <v>59</v>
      </c>
      <c r="M40" s="3">
        <v>0.27800000000000002</v>
      </c>
      <c r="N40" s="3">
        <v>0.24099999999999999</v>
      </c>
      <c r="O40" s="3">
        <v>0.05</v>
      </c>
      <c r="P40" s="3">
        <v>0.34899999999999998</v>
      </c>
      <c r="Q40" s="3">
        <v>0.36599999999999999</v>
      </c>
      <c r="R40" s="3">
        <v>0.18099999999999999</v>
      </c>
      <c r="S40" s="3">
        <v>0.36199999999999999</v>
      </c>
      <c r="T40" s="3">
        <v>0.40899999999999997</v>
      </c>
      <c r="U40" s="3">
        <v>0.27800000000000002</v>
      </c>
    </row>
    <row r="41" spans="1:21">
      <c r="A41" t="s">
        <v>63</v>
      </c>
      <c r="B41" s="3">
        <v>75</v>
      </c>
      <c r="C41" s="3">
        <v>480</v>
      </c>
      <c r="D41" s="3">
        <v>138</v>
      </c>
      <c r="E41" s="3">
        <v>511</v>
      </c>
      <c r="F41" s="3">
        <v>82</v>
      </c>
      <c r="G41" s="3">
        <v>80</v>
      </c>
      <c r="H41" s="3">
        <v>213</v>
      </c>
      <c r="I41" s="3">
        <v>362</v>
      </c>
      <c r="J41" s="3">
        <v>49</v>
      </c>
      <c r="L41" t="s">
        <v>63</v>
      </c>
      <c r="M41" s="3">
        <v>0.33800000000000002</v>
      </c>
      <c r="N41" s="3">
        <v>0.38</v>
      </c>
      <c r="O41" s="3">
        <v>5.0999999999999997E-2</v>
      </c>
      <c r="P41" s="3">
        <v>0.32700000000000001</v>
      </c>
      <c r="Q41" s="3">
        <v>0.38500000000000001</v>
      </c>
      <c r="R41" s="3">
        <v>0.44400000000000001</v>
      </c>
      <c r="S41" s="3">
        <v>0.34799999999999998</v>
      </c>
      <c r="T41" s="3">
        <v>0.157</v>
      </c>
      <c r="U41" s="3">
        <v>0.33800000000000002</v>
      </c>
    </row>
    <row r="42" spans="1:21">
      <c r="A42" t="s">
        <v>64</v>
      </c>
      <c r="B42" s="3">
        <v>68</v>
      </c>
      <c r="C42" s="3">
        <v>471</v>
      </c>
      <c r="D42" s="3">
        <v>126</v>
      </c>
      <c r="E42" s="3">
        <v>514</v>
      </c>
      <c r="F42" s="3">
        <v>78</v>
      </c>
      <c r="G42" s="3">
        <v>64</v>
      </c>
      <c r="H42" s="3">
        <v>167</v>
      </c>
      <c r="I42" s="3">
        <v>331</v>
      </c>
      <c r="J42" s="3">
        <v>39</v>
      </c>
      <c r="L42" t="s">
        <v>64</v>
      </c>
      <c r="M42" s="3">
        <v>0.33400000000000002</v>
      </c>
      <c r="N42" s="3">
        <v>0.378</v>
      </c>
      <c r="O42" s="3">
        <v>4.8000000000000001E-2</v>
      </c>
      <c r="P42" s="3">
        <v>0.34499999999999997</v>
      </c>
      <c r="Q42" s="3">
        <v>0.38100000000000001</v>
      </c>
      <c r="R42" s="3">
        <v>0.40899999999999997</v>
      </c>
      <c r="S42" s="3">
        <v>0.38400000000000001</v>
      </c>
      <c r="T42" s="3">
        <v>0.16</v>
      </c>
      <c r="U42" s="3">
        <v>0.33400000000000002</v>
      </c>
    </row>
    <row r="43" spans="1:21">
      <c r="A43" t="s">
        <v>65</v>
      </c>
      <c r="B43" s="3">
        <v>55</v>
      </c>
      <c r="C43" s="3">
        <v>472</v>
      </c>
      <c r="D43" s="3">
        <v>122</v>
      </c>
      <c r="E43" s="3">
        <v>494</v>
      </c>
      <c r="F43" s="3">
        <v>80</v>
      </c>
      <c r="G43" s="3">
        <v>72</v>
      </c>
      <c r="H43" s="3">
        <v>208</v>
      </c>
      <c r="I43" s="3">
        <v>333</v>
      </c>
      <c r="J43" s="3">
        <v>54</v>
      </c>
      <c r="L43" t="s">
        <v>65</v>
      </c>
      <c r="M43" s="3">
        <v>0.35599999999999998</v>
      </c>
      <c r="N43" s="3">
        <v>0.376</v>
      </c>
      <c r="O43" s="3">
        <v>5.0999999999999997E-2</v>
      </c>
      <c r="P43" s="3">
        <v>0.28299999999999997</v>
      </c>
      <c r="Q43" s="3">
        <v>0.39100000000000001</v>
      </c>
      <c r="R43" s="3">
        <v>0.441</v>
      </c>
      <c r="S43" s="3">
        <v>0.39800000000000002</v>
      </c>
      <c r="T43" s="3">
        <v>0.16700000000000001</v>
      </c>
      <c r="U43" s="3">
        <v>0.35599999999999998</v>
      </c>
    </row>
    <row r="44" spans="1:21">
      <c r="A44" t="s">
        <v>66</v>
      </c>
      <c r="B44" s="3">
        <v>57</v>
      </c>
      <c r="C44" s="3">
        <v>337</v>
      </c>
      <c r="D44" s="3">
        <v>127</v>
      </c>
      <c r="E44" s="3">
        <v>399</v>
      </c>
      <c r="F44" s="3">
        <v>70</v>
      </c>
      <c r="G44" s="3">
        <v>82</v>
      </c>
      <c r="H44" s="3">
        <v>227</v>
      </c>
      <c r="I44" s="3">
        <v>349</v>
      </c>
      <c r="J44" s="3">
        <v>57</v>
      </c>
      <c r="L44" t="s">
        <v>66</v>
      </c>
      <c r="M44" s="3">
        <v>0.36</v>
      </c>
      <c r="N44" s="3">
        <v>0.36</v>
      </c>
      <c r="O44" s="3">
        <v>4.8000000000000001E-2</v>
      </c>
      <c r="P44" s="3">
        <v>0.30199999999999999</v>
      </c>
      <c r="Q44" s="3">
        <v>0.376</v>
      </c>
      <c r="R44" s="3">
        <v>0.372</v>
      </c>
      <c r="S44" s="3">
        <v>0.38800000000000001</v>
      </c>
      <c r="T44" s="3">
        <v>0.16400000000000001</v>
      </c>
      <c r="U44" s="3">
        <v>0.36</v>
      </c>
    </row>
    <row r="49" spans="2:10">
      <c r="B49" t="s">
        <v>136</v>
      </c>
    </row>
    <row r="50" spans="2:10">
      <c r="B50" t="s">
        <v>10</v>
      </c>
      <c r="C50" t="s">
        <v>20</v>
      </c>
      <c r="D50" t="s">
        <v>86</v>
      </c>
      <c r="E50" t="s">
        <v>87</v>
      </c>
      <c r="F50" t="s">
        <v>88</v>
      </c>
      <c r="G50" t="s">
        <v>89</v>
      </c>
      <c r="H50" t="s">
        <v>90</v>
      </c>
      <c r="I50" t="s">
        <v>91</v>
      </c>
      <c r="J50" t="s">
        <v>92</v>
      </c>
    </row>
    <row r="51" spans="2:10">
      <c r="B51" t="s">
        <v>11</v>
      </c>
      <c r="C51" t="s">
        <v>21</v>
      </c>
      <c r="D51" t="s">
        <v>93</v>
      </c>
      <c r="E51" t="s">
        <v>94</v>
      </c>
      <c r="F51" t="s">
        <v>95</v>
      </c>
      <c r="G51" t="s">
        <v>96</v>
      </c>
      <c r="H51" t="s">
        <v>97</v>
      </c>
      <c r="I51" t="s">
        <v>98</v>
      </c>
      <c r="J51" t="s">
        <v>99</v>
      </c>
    </row>
    <row r="52" spans="2:10">
      <c r="B52" t="s">
        <v>14</v>
      </c>
      <c r="C52" t="s">
        <v>13</v>
      </c>
      <c r="D52" t="s">
        <v>12</v>
      </c>
      <c r="E52" t="s">
        <v>100</v>
      </c>
      <c r="F52" t="s">
        <v>101</v>
      </c>
      <c r="G52" t="s">
        <v>102</v>
      </c>
      <c r="H52" t="s">
        <v>103</v>
      </c>
      <c r="I52" t="s">
        <v>104</v>
      </c>
      <c r="J52" t="s">
        <v>105</v>
      </c>
    </row>
    <row r="53" spans="2:10">
      <c r="B53" t="s">
        <v>15</v>
      </c>
      <c r="C53" t="s">
        <v>81</v>
      </c>
      <c r="D53" t="s">
        <v>106</v>
      </c>
      <c r="E53" t="s">
        <v>107</v>
      </c>
      <c r="F53" t="s">
        <v>108</v>
      </c>
      <c r="G53" t="s">
        <v>109</v>
      </c>
      <c r="H53" t="s">
        <v>110</v>
      </c>
      <c r="I53" t="s">
        <v>111</v>
      </c>
      <c r="J53" t="s">
        <v>112</v>
      </c>
    </row>
    <row r="54" spans="2:10">
      <c r="B54" t="s">
        <v>16</v>
      </c>
      <c r="C54" t="s">
        <v>82</v>
      </c>
      <c r="D54" t="s">
        <v>113</v>
      </c>
      <c r="E54" t="s">
        <v>114</v>
      </c>
      <c r="F54" t="s">
        <v>115</v>
      </c>
      <c r="G54" t="s">
        <v>116</v>
      </c>
      <c r="H54" t="s">
        <v>117</v>
      </c>
      <c r="I54" t="s">
        <v>118</v>
      </c>
      <c r="J54" t="s">
        <v>119</v>
      </c>
    </row>
    <row r="55" spans="2:10">
      <c r="B55" t="s">
        <v>17</v>
      </c>
      <c r="C55" t="s">
        <v>83</v>
      </c>
      <c r="D55" t="s">
        <v>120</v>
      </c>
      <c r="E55" t="s">
        <v>121</v>
      </c>
      <c r="F55" t="s">
        <v>122</v>
      </c>
      <c r="G55" t="s">
        <v>123</v>
      </c>
      <c r="H55" t="s">
        <v>124</v>
      </c>
      <c r="I55" t="s">
        <v>32</v>
      </c>
      <c r="J55" t="s">
        <v>33</v>
      </c>
    </row>
    <row r="56" spans="2:10">
      <c r="B56" t="s">
        <v>18</v>
      </c>
      <c r="C56" t="s">
        <v>84</v>
      </c>
      <c r="D56" t="s">
        <v>34</v>
      </c>
      <c r="E56" t="s">
        <v>35</v>
      </c>
      <c r="F56" t="s">
        <v>36</v>
      </c>
      <c r="G56" t="s">
        <v>37</v>
      </c>
      <c r="H56" t="s">
        <v>38</v>
      </c>
      <c r="I56" t="s">
        <v>127</v>
      </c>
      <c r="J56" t="s">
        <v>128</v>
      </c>
    </row>
    <row r="57" spans="2:10">
      <c r="B57" t="s">
        <v>19</v>
      </c>
      <c r="C57" t="s">
        <v>85</v>
      </c>
      <c r="D57" t="s">
        <v>129</v>
      </c>
      <c r="E57" t="s">
        <v>130</v>
      </c>
      <c r="F57" t="s">
        <v>131</v>
      </c>
      <c r="G57" t="s">
        <v>132</v>
      </c>
      <c r="H57" t="s">
        <v>133</v>
      </c>
      <c r="I57" t="s">
        <v>134</v>
      </c>
      <c r="J57" t="s">
        <v>135</v>
      </c>
    </row>
  </sheetData>
  <sheetCalcPr fullCalcOnLoad="1"/>
  <phoneticPr fontId="1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U80"/>
  <sheetViews>
    <sheetView topLeftCell="J14" workbookViewId="0">
      <selection activeCell="AG19" sqref="AG19"/>
    </sheetView>
  </sheetViews>
  <sheetFormatPr baseColWidth="10" defaultRowHeight="14"/>
  <cols>
    <col min="1" max="1" width="40.5" customWidth="1"/>
    <col min="2" max="2" width="9.6640625" customWidth="1"/>
    <col min="3" max="3" width="9.1640625" customWidth="1"/>
    <col min="4" max="4" width="9.33203125" customWidth="1"/>
    <col min="5" max="5" width="9.5" customWidth="1"/>
    <col min="6" max="7" width="10.83203125" hidden="1" customWidth="1"/>
    <col min="8" max="8" width="3.5" customWidth="1"/>
    <col min="9" max="9" width="9.5" customWidth="1"/>
    <col min="10" max="10" width="9" customWidth="1"/>
    <col min="11" max="12" width="9.33203125" customWidth="1"/>
    <col min="13" max="14" width="10.83203125" hidden="1" customWidth="1"/>
    <col min="15" max="15" width="3.33203125" customWidth="1"/>
    <col min="16" max="16" width="9.33203125" customWidth="1"/>
    <col min="17" max="18" width="9.5" customWidth="1"/>
    <col min="19" max="19" width="9" customWidth="1"/>
    <col min="20" max="21" width="10.83203125" hidden="1" customWidth="1"/>
    <col min="22" max="22" width="3.1640625" customWidth="1"/>
    <col min="23" max="23" width="9.1640625" customWidth="1"/>
    <col min="24" max="24" width="9.6640625" customWidth="1"/>
    <col min="25" max="25" width="9.5" customWidth="1"/>
    <col min="26" max="26" width="9.1640625" customWidth="1"/>
    <col min="27" max="28" width="10.83203125" hidden="1" customWidth="1"/>
    <col min="29" max="29" width="3.1640625" customWidth="1"/>
    <col min="30" max="30" width="9.1640625" customWidth="1"/>
    <col min="31" max="32" width="9.5" customWidth="1"/>
    <col min="33" max="33" width="9.6640625" customWidth="1"/>
    <col min="34" max="35" width="10.83203125" hidden="1" customWidth="1"/>
    <col min="36" max="36" width="3.33203125" customWidth="1"/>
    <col min="42" max="47" width="0" hidden="1" customWidth="1"/>
  </cols>
  <sheetData>
    <row r="1" spans="1:47" ht="18">
      <c r="A1" s="17" t="s">
        <v>162</v>
      </c>
      <c r="B1" s="10" t="s">
        <v>23</v>
      </c>
      <c r="I1" s="16" t="s">
        <v>9</v>
      </c>
    </row>
    <row r="2" spans="1:47">
      <c r="A2" t="s">
        <v>161</v>
      </c>
      <c r="B2" s="21">
        <f>'OD600 reference point'!B9</f>
        <v>5.666666666666667</v>
      </c>
      <c r="I2" s="16" t="s">
        <v>41</v>
      </c>
    </row>
    <row r="3" spans="1:47">
      <c r="A3" s="13" t="s">
        <v>53</v>
      </c>
      <c r="B3" s="20">
        <f>'Fluorescein standard curve'!C28</f>
        <v>4.8295907348009737E-4</v>
      </c>
      <c r="I3" s="16" t="s">
        <v>144</v>
      </c>
    </row>
    <row r="4" spans="1:47">
      <c r="I4" s="16" t="s">
        <v>74</v>
      </c>
    </row>
    <row r="6" spans="1:47" ht="18">
      <c r="A6" s="18" t="s">
        <v>25</v>
      </c>
      <c r="B6" t="s">
        <v>51</v>
      </c>
      <c r="I6" t="s">
        <v>158</v>
      </c>
    </row>
    <row r="7" spans="1:47">
      <c r="A7" s="22" t="s">
        <v>28</v>
      </c>
      <c r="B7" t="s">
        <v>137</v>
      </c>
      <c r="C7" t="s">
        <v>138</v>
      </c>
      <c r="D7" t="s">
        <v>139</v>
      </c>
      <c r="E7" t="s">
        <v>140</v>
      </c>
      <c r="F7" t="s">
        <v>160</v>
      </c>
      <c r="G7" t="s">
        <v>159</v>
      </c>
      <c r="I7" t="s">
        <v>137</v>
      </c>
      <c r="J7" t="s">
        <v>138</v>
      </c>
      <c r="K7" t="s">
        <v>139</v>
      </c>
      <c r="L7" t="s">
        <v>140</v>
      </c>
      <c r="M7" t="s">
        <v>160</v>
      </c>
      <c r="N7" t="s">
        <v>159</v>
      </c>
    </row>
    <row r="8" spans="1:47">
      <c r="A8" t="s">
        <v>157</v>
      </c>
      <c r="B8" s="27">
        <f>'Raw Plate Reader Measurements'!$U$7</f>
        <v>4.3999999999999997E-2</v>
      </c>
      <c r="C8" s="27">
        <f>'Raw Plate Reader Measurements'!$U$8</f>
        <v>4.2000000000000003E-2</v>
      </c>
      <c r="D8" s="27">
        <f>'Raw Plate Reader Measurements'!$U$9</f>
        <v>4.4999999999999998E-2</v>
      </c>
      <c r="E8" s="27">
        <f>'Raw Plate Reader Measurements'!$U$10</f>
        <v>4.2999999999999997E-2</v>
      </c>
      <c r="F8" s="3"/>
      <c r="G8" s="3"/>
      <c r="I8" s="27">
        <f>'Raw Plate Reader Measurements'!$J$7</f>
        <v>62</v>
      </c>
      <c r="J8" s="27">
        <f>'Raw Plate Reader Measurements'!$J$8</f>
        <v>73</v>
      </c>
      <c r="K8" s="27">
        <f>'Raw Plate Reader Measurements'!$J$9</f>
        <v>54</v>
      </c>
      <c r="L8" s="27">
        <f>'Raw Plate Reader Measurements'!$J$10</f>
        <v>69</v>
      </c>
      <c r="M8" s="3"/>
      <c r="N8" s="3"/>
    </row>
    <row r="9" spans="1:47" s="12" customFormat="1">
      <c r="A9" s="5" t="s">
        <v>22</v>
      </c>
      <c r="B9" s="5">
        <f>AVERAGE(B8:G8)</f>
        <v>4.3499999999999997E-2</v>
      </c>
      <c r="C9" s="5"/>
      <c r="D9" s="5"/>
      <c r="E9" s="5"/>
      <c r="G9" s="5"/>
      <c r="I9" s="5">
        <f>AVERAGE(I8:N8)</f>
        <v>64.5</v>
      </c>
      <c r="J9" s="5"/>
      <c r="K9" s="5"/>
      <c r="L9" s="5"/>
      <c r="M9" s="5"/>
      <c r="N9" s="5"/>
      <c r="P9" t="s">
        <v>167</v>
      </c>
      <c r="Q9"/>
      <c r="R9"/>
      <c r="S9"/>
      <c r="T9"/>
      <c r="U9"/>
      <c r="W9" t="s">
        <v>163</v>
      </c>
      <c r="X9"/>
      <c r="Y9"/>
      <c r="Z9"/>
      <c r="AA9"/>
      <c r="AB9"/>
      <c r="AC9"/>
      <c r="AD9" t="s">
        <v>52</v>
      </c>
      <c r="AE9"/>
      <c r="AF9"/>
      <c r="AG9"/>
      <c r="AH9"/>
      <c r="AI9"/>
      <c r="AJ9"/>
      <c r="AK9" t="s">
        <v>164</v>
      </c>
      <c r="AL9"/>
      <c r="AM9"/>
      <c r="AN9"/>
      <c r="AP9" s="12" t="s">
        <v>24</v>
      </c>
    </row>
    <row r="10" spans="1:47">
      <c r="A10" s="23" t="s">
        <v>69</v>
      </c>
      <c r="E10" s="5"/>
      <c r="F10" s="5"/>
      <c r="G10" s="5"/>
      <c r="H10" s="5"/>
      <c r="L10" s="5"/>
      <c r="M10" s="5"/>
      <c r="N10" s="5"/>
      <c r="O10" s="12"/>
      <c r="P10" t="s">
        <v>137</v>
      </c>
      <c r="Q10" t="s">
        <v>138</v>
      </c>
      <c r="R10" t="s">
        <v>139</v>
      </c>
      <c r="S10" t="s">
        <v>140</v>
      </c>
      <c r="T10" t="s">
        <v>160</v>
      </c>
      <c r="U10" t="s">
        <v>159</v>
      </c>
      <c r="V10" s="12"/>
      <c r="W10" t="s">
        <v>137</v>
      </c>
      <c r="X10" t="s">
        <v>138</v>
      </c>
      <c r="Y10" t="s">
        <v>139</v>
      </c>
      <c r="Z10" t="s">
        <v>140</v>
      </c>
      <c r="AA10" t="s">
        <v>160</v>
      </c>
      <c r="AB10" t="s">
        <v>159</v>
      </c>
      <c r="AD10" t="s">
        <v>137</v>
      </c>
      <c r="AE10" t="s">
        <v>138</v>
      </c>
      <c r="AF10" t="s">
        <v>139</v>
      </c>
      <c r="AG10" t="s">
        <v>140</v>
      </c>
      <c r="AH10" t="s">
        <v>160</v>
      </c>
      <c r="AI10" t="s">
        <v>159</v>
      </c>
      <c r="AK10" t="s">
        <v>141</v>
      </c>
      <c r="AL10" t="s">
        <v>149</v>
      </c>
      <c r="AM10" t="s">
        <v>165</v>
      </c>
      <c r="AN10" t="s">
        <v>166</v>
      </c>
      <c r="AP10" t="s">
        <v>137</v>
      </c>
      <c r="AQ10" t="s">
        <v>138</v>
      </c>
      <c r="AR10" t="s">
        <v>139</v>
      </c>
      <c r="AS10" t="s">
        <v>140</v>
      </c>
      <c r="AT10" t="s">
        <v>160</v>
      </c>
      <c r="AU10" t="s">
        <v>159</v>
      </c>
    </row>
    <row r="11" spans="1:47">
      <c r="A11" t="s">
        <v>75</v>
      </c>
      <c r="B11" s="27">
        <f>'Raw Plate Reader Measurements'!$M$7</f>
        <v>4.4999999999999998E-2</v>
      </c>
      <c r="C11" s="27">
        <f>'Raw Plate Reader Measurements'!$M$8</f>
        <v>4.7E-2</v>
      </c>
      <c r="D11" s="27">
        <f>'Raw Plate Reader Measurements'!$M$9</f>
        <v>4.7E-2</v>
      </c>
      <c r="E11" s="27">
        <f>'Raw Plate Reader Measurements'!$M$10</f>
        <v>4.7E-2</v>
      </c>
      <c r="F11" s="3"/>
      <c r="G11" s="3"/>
      <c r="I11" s="27">
        <f>'Raw Plate Reader Measurements'!$B$7</f>
        <v>55</v>
      </c>
      <c r="J11" s="27">
        <f>'Raw Plate Reader Measurements'!$B$8</f>
        <v>76</v>
      </c>
      <c r="K11" s="27">
        <f>'Raw Plate Reader Measurements'!$B$9</f>
        <v>82</v>
      </c>
      <c r="L11" s="27">
        <f>'Raw Plate Reader Measurements'!$B$10</f>
        <v>78</v>
      </c>
      <c r="M11" s="3"/>
      <c r="N11" s="3"/>
      <c r="P11" s="4">
        <f t="shared" ref="P11:U11" si="0">IF(ISBLANK(B11),"---", B11-$B$9)</f>
        <v>1.5000000000000013E-3</v>
      </c>
      <c r="Q11" s="4">
        <f t="shared" si="0"/>
        <v>3.5000000000000031E-3</v>
      </c>
      <c r="R11" s="4">
        <f t="shared" si="0"/>
        <v>3.5000000000000031E-3</v>
      </c>
      <c r="S11" s="4">
        <f t="shared" si="0"/>
        <v>3.5000000000000031E-3</v>
      </c>
      <c r="T11" s="4" t="str">
        <f t="shared" si="0"/>
        <v>---</v>
      </c>
      <c r="U11" s="4" t="str">
        <f t="shared" si="0"/>
        <v>---</v>
      </c>
      <c r="W11" s="4">
        <f t="shared" ref="W11:AB26" si="1">IF(ISBLANK(I11),"---",I11-$I$9)</f>
        <v>-9.5</v>
      </c>
      <c r="X11" s="4">
        <f t="shared" si="1"/>
        <v>11.5</v>
      </c>
      <c r="Y11" s="4">
        <f t="shared" si="1"/>
        <v>17.5</v>
      </c>
      <c r="Z11" s="4">
        <f t="shared" si="1"/>
        <v>13.5</v>
      </c>
      <c r="AA11" s="4" t="str">
        <f t="shared" si="1"/>
        <v>---</v>
      </c>
      <c r="AB11" s="4" t="str">
        <f t="shared" si="1"/>
        <v>---</v>
      </c>
      <c r="AD11" s="15">
        <f t="shared" ref="AD11:AI11" si="2">IF(AND(ISNUMBER(W11),ISNUMBER(P11)),(W11*$B$3)/(P11*$B$2),"---")</f>
        <v>-0.53977778800716714</v>
      </c>
      <c r="AE11" s="15">
        <f t="shared" si="2"/>
        <v>0.28003509302627466</v>
      </c>
      <c r="AF11" s="15">
        <f t="shared" si="2"/>
        <v>0.42614035895302671</v>
      </c>
      <c r="AG11" s="15">
        <f t="shared" si="2"/>
        <v>0.32873684833519201</v>
      </c>
      <c r="AH11" s="15" t="str">
        <f t="shared" si="2"/>
        <v>---</v>
      </c>
      <c r="AI11" s="15" t="str">
        <f t="shared" si="2"/>
        <v>---</v>
      </c>
      <c r="AK11" s="15">
        <f>AVERAGE(AD11:AI11)</f>
        <v>0.12378362807683156</v>
      </c>
      <c r="AL11" s="15">
        <f>STDEV(AD11:AI11)</f>
        <v>0.44652498564457382</v>
      </c>
      <c r="AM11" s="15" t="e">
        <f>GEOMEAN(AD11:AI11)</f>
        <v>#NUM!</v>
      </c>
      <c r="AN11" s="14" t="e">
        <f>EXP(STDEV(AP11:AU11))</f>
        <v>#NUM!</v>
      </c>
      <c r="AP11" s="15" t="e">
        <f>IF(ISNUMBER(AD11),LN(AD11),"---")</f>
        <v>#NUM!</v>
      </c>
      <c r="AQ11" s="15">
        <f t="shared" ref="AQ11:AU11" si="3">IF(ISNUMBER(AE11),LN(AE11),"---")</f>
        <v>-1.2728403514296207</v>
      </c>
      <c r="AR11" s="15">
        <f t="shared" si="3"/>
        <v>-0.85298650586935676</v>
      </c>
      <c r="AS11" s="15">
        <f t="shared" si="3"/>
        <v>-1.1124977013544415</v>
      </c>
      <c r="AT11" s="15" t="str">
        <f t="shared" si="3"/>
        <v>---</v>
      </c>
      <c r="AU11" s="15" t="str">
        <f t="shared" si="3"/>
        <v>---</v>
      </c>
    </row>
    <row r="12" spans="1:47">
      <c r="A12" t="s">
        <v>76</v>
      </c>
      <c r="B12" s="27">
        <f>'Raw Plate Reader Measurements'!$M$11</f>
        <v>5.0999999999999997E-2</v>
      </c>
      <c r="C12" s="27">
        <f>'Raw Plate Reader Measurements'!$M$12</f>
        <v>4.5999999999999999E-2</v>
      </c>
      <c r="D12" s="27">
        <f>'Raw Plate Reader Measurements'!$M$13</f>
        <v>0.05</v>
      </c>
      <c r="E12" s="27">
        <f>'Raw Plate Reader Measurements'!$M$14</f>
        <v>4.8000000000000001E-2</v>
      </c>
      <c r="F12" s="3"/>
      <c r="G12" s="3"/>
      <c r="I12" s="27">
        <f>'Raw Plate Reader Measurements'!$B$11</f>
        <v>68</v>
      </c>
      <c r="J12" s="27">
        <f>'Raw Plate Reader Measurements'!$B$12</f>
        <v>82</v>
      </c>
      <c r="K12" s="27">
        <f>'Raw Plate Reader Measurements'!$B$13</f>
        <v>72</v>
      </c>
      <c r="L12" s="27">
        <f>'Raw Plate Reader Measurements'!$B$14</f>
        <v>75</v>
      </c>
      <c r="M12" s="3"/>
      <c r="N12" s="3"/>
      <c r="P12" s="4">
        <f t="shared" ref="P12:P13" si="4">IF(ISBLANK(B12),"---", B12-$B$9)</f>
        <v>7.4999999999999997E-3</v>
      </c>
      <c r="Q12" s="4">
        <f t="shared" ref="Q12:Q13" si="5">IF(ISBLANK(C12),"---", C12-$B$9)</f>
        <v>2.5000000000000022E-3</v>
      </c>
      <c r="R12" s="4">
        <f t="shared" ref="R12:R13" si="6">IF(ISBLANK(D12),"---", D12-$B$9)</f>
        <v>6.5000000000000058E-3</v>
      </c>
      <c r="S12" s="4">
        <f t="shared" ref="S12:S13" si="7">IF(ISBLANK(E12),"---", E12-$B$9)</f>
        <v>4.500000000000004E-3</v>
      </c>
      <c r="T12" s="4" t="str">
        <f t="shared" ref="T12:T13" si="8">IF(ISBLANK(F12),"---", F12-$B$9)</f>
        <v>---</v>
      </c>
      <c r="U12" s="4" t="str">
        <f t="shared" ref="U12:U13" si="9">IF(ISBLANK(G12),"---", G12-$B$9)</f>
        <v>---</v>
      </c>
      <c r="W12" s="4">
        <f t="shared" ref="W12:W13" si="10">IF(ISBLANK(I12),"---",I12-$I$9)</f>
        <v>3.5</v>
      </c>
      <c r="X12" s="4">
        <f t="shared" ref="X12:X13" si="11">IF(ISBLANK(J12),"---",J12-$I$9)</f>
        <v>17.5</v>
      </c>
      <c r="Y12" s="4">
        <f t="shared" ref="Y12:Y13" si="12">IF(ISBLANK(K12),"---",K12-$I$9)</f>
        <v>7.5</v>
      </c>
      <c r="Z12" s="4">
        <f t="shared" ref="Z12:Z13" si="13">IF(ISBLANK(L12),"---",L12-$I$9)</f>
        <v>10.5</v>
      </c>
      <c r="AA12" s="4" t="str">
        <f t="shared" ref="AA12:AA13" si="14">IF(ISBLANK(M12),"---",M12-$I$9)</f>
        <v>---</v>
      </c>
      <c r="AB12" s="4" t="str">
        <f t="shared" ref="AB12:AB13" si="15">IF(ISBLANK(N12),"---",N12-$I$9)</f>
        <v>---</v>
      </c>
      <c r="AD12" s="15">
        <f t="shared" ref="AD12:AD13" si="16">IF(AND(ISNUMBER(W12),ISNUMBER(P12)),(W12*$B$3)/(P12*$B$2),"---")</f>
        <v>3.9773100168949194E-2</v>
      </c>
      <c r="AE12" s="15">
        <f t="shared" ref="AE12:AE13" si="17">IF(AND(ISNUMBER(X12),ISNUMBER(Q12)),(X12*$B$3)/(Q12*$B$2),"---")</f>
        <v>0.59659650253423735</v>
      </c>
      <c r="AF12" s="15">
        <f t="shared" ref="AF12:AF13" si="18">IF(AND(ISNUMBER(Y12),ISNUMBER(R12)),(Y12*$B$3)/(R12*$B$2),"---")</f>
        <v>9.8340082835313841E-2</v>
      </c>
      <c r="AG12" s="15">
        <f t="shared" ref="AG12:AG13" si="19">IF(AND(ISNUMBER(Z12),ISNUMBER(S12)),(Z12*$B$3)/(S12*$B$2),"---")</f>
        <v>0.1988655008447458</v>
      </c>
      <c r="AH12" s="15" t="str">
        <f t="shared" ref="AH12:AH13" si="20">IF(AND(ISNUMBER(AA12),ISNUMBER(T12)),(AA12*$B$3)/(T12*$B$2),"---")</f>
        <v>---</v>
      </c>
      <c r="AI12" s="15" t="str">
        <f t="shared" ref="AI12:AI13" si="21">IF(AND(ISNUMBER(AB12),ISNUMBER(U12)),(AB12*$B$3)/(U12*$B$2),"---")</f>
        <v>---</v>
      </c>
      <c r="AK12" s="15">
        <f>AVERAGE(AD12:AI12)</f>
        <v>0.23339379659581155</v>
      </c>
      <c r="AL12" s="15">
        <f>STDEV(AD12:AI12)</f>
        <v>0.25088967594927275</v>
      </c>
      <c r="AM12" s="15">
        <f>GEOMEAN(AD12:AI12)</f>
        <v>0.1467709283693667</v>
      </c>
      <c r="AN12" s="14">
        <f>EXP(STDEV(AP12:AU12))</f>
        <v>3.1383193775391591</v>
      </c>
      <c r="AP12" s="15">
        <f>IF(ISNUMBER(AD12),LN(AD12),"---")</f>
        <v>-3.2245644703503529</v>
      </c>
      <c r="AQ12" s="15">
        <f t="shared" ref="AQ12:AQ13" si="22">IF(ISNUMBER(AE12),LN(AE12),"---")</f>
        <v>-0.51651426924814381</v>
      </c>
      <c r="AR12" s="15">
        <f t="shared" ref="AR12:AR13" si="23">IF(ISNUMBER(AF12),LN(AF12),"---")</f>
        <v>-2.3193235746627838</v>
      </c>
      <c r="AS12" s="15">
        <f t="shared" ref="AS12:AS13" si="24">IF(ISNUMBER(AG12),LN(AG12),"---")</f>
        <v>-1.6151265579162535</v>
      </c>
      <c r="AT12" s="15" t="str">
        <f t="shared" ref="AT12:AT13" si="25">IF(ISNUMBER(AH12),LN(AH12),"---")</f>
        <v>---</v>
      </c>
      <c r="AU12" s="15" t="str">
        <f t="shared" ref="AU12:AU13" si="26">IF(ISNUMBER(AI12),LN(AI12),"---")</f>
        <v>---</v>
      </c>
    </row>
    <row r="13" spans="1:47">
      <c r="A13" t="s">
        <v>77</v>
      </c>
      <c r="B13" s="27">
        <f>'Raw Plate Reader Measurements'!$N$7</f>
        <v>4.7E-2</v>
      </c>
      <c r="C13" s="27">
        <f>'Raw Plate Reader Measurements'!$N$8</f>
        <v>4.7E-2</v>
      </c>
      <c r="D13" s="27">
        <f>'Raw Plate Reader Measurements'!$N$9</f>
        <v>4.5999999999999999E-2</v>
      </c>
      <c r="E13" s="27">
        <f>'Raw Plate Reader Measurements'!$N$10</f>
        <v>4.7E-2</v>
      </c>
      <c r="F13" s="3"/>
      <c r="G13" s="3"/>
      <c r="I13" s="27">
        <f>'Raw Plate Reader Measurements'!$C$7</f>
        <v>59</v>
      </c>
      <c r="J13" s="27">
        <f>'Raw Plate Reader Measurements'!$C$8</f>
        <v>63</v>
      </c>
      <c r="K13" s="27">
        <f>'Raw Plate Reader Measurements'!$C$9</f>
        <v>65</v>
      </c>
      <c r="L13" s="27">
        <f>'Raw Plate Reader Measurements'!$C$10</f>
        <v>57</v>
      </c>
      <c r="M13" s="3"/>
      <c r="N13" s="3"/>
      <c r="P13" s="4">
        <f t="shared" si="4"/>
        <v>3.5000000000000031E-3</v>
      </c>
      <c r="Q13" s="4">
        <f t="shared" si="5"/>
        <v>3.5000000000000031E-3</v>
      </c>
      <c r="R13" s="4">
        <f t="shared" si="6"/>
        <v>2.5000000000000022E-3</v>
      </c>
      <c r="S13" s="4">
        <f t="shared" si="7"/>
        <v>3.5000000000000031E-3</v>
      </c>
      <c r="T13" s="4" t="str">
        <f t="shared" si="8"/>
        <v>---</v>
      </c>
      <c r="U13" s="4" t="str">
        <f t="shared" si="9"/>
        <v>---</v>
      </c>
      <c r="W13" s="4">
        <f t="shared" si="10"/>
        <v>-5.5</v>
      </c>
      <c r="X13" s="4">
        <f t="shared" si="11"/>
        <v>-1.5</v>
      </c>
      <c r="Y13" s="4">
        <f t="shared" si="12"/>
        <v>0.5</v>
      </c>
      <c r="Z13" s="4">
        <f t="shared" si="13"/>
        <v>-7.5</v>
      </c>
      <c r="AA13" s="4" t="str">
        <f t="shared" si="14"/>
        <v>---</v>
      </c>
      <c r="AB13" s="4" t="str">
        <f t="shared" si="15"/>
        <v>---</v>
      </c>
      <c r="AC13" s="12"/>
      <c r="AD13" s="15">
        <f t="shared" si="16"/>
        <v>-0.13392982709952267</v>
      </c>
      <c r="AE13" s="15">
        <f t="shared" si="17"/>
        <v>-3.6526316481688005E-2</v>
      </c>
      <c r="AF13" s="15">
        <f t="shared" si="18"/>
        <v>1.7045614358121068E-2</v>
      </c>
      <c r="AG13" s="15">
        <f t="shared" si="19"/>
        <v>-0.18263158240843999</v>
      </c>
      <c r="AH13" s="15" t="str">
        <f t="shared" si="20"/>
        <v>---</v>
      </c>
      <c r="AI13" s="15" t="str">
        <f t="shared" si="21"/>
        <v>---</v>
      </c>
      <c r="AJ13" s="12"/>
      <c r="AK13" s="15">
        <f t="shared" ref="AK13" si="27">AVERAGE(AD13:AI13)</f>
        <v>-8.4010527907882396E-2</v>
      </c>
      <c r="AL13" s="15">
        <f t="shared" ref="AL13" si="28">STDEV(AD13:AI13)</f>
        <v>9.07104239637333E-2</v>
      </c>
      <c r="AM13" s="15" t="e">
        <f t="shared" ref="AM13" si="29">GEOMEAN(AD13:AI13)</f>
        <v>#NUM!</v>
      </c>
      <c r="AN13" s="14" t="e">
        <f t="shared" ref="AN13" si="30">EXP(STDEV(AP13:AU13))</f>
        <v>#NUM!</v>
      </c>
      <c r="AP13" s="15" t="e">
        <f t="shared" ref="AP13" si="31">IF(ISNUMBER(AD13),LN(AD13),"---")</f>
        <v>#NUM!</v>
      </c>
      <c r="AQ13" s="15" t="e">
        <f t="shared" si="22"/>
        <v>#NUM!</v>
      </c>
      <c r="AR13" s="15">
        <f t="shared" si="23"/>
        <v>-4.0718623307375577</v>
      </c>
      <c r="AS13" s="15" t="e">
        <f t="shared" si="24"/>
        <v>#NUM!</v>
      </c>
      <c r="AT13" s="15" t="str">
        <f t="shared" si="25"/>
        <v>---</v>
      </c>
      <c r="AU13" s="15" t="str">
        <f t="shared" si="26"/>
        <v>---</v>
      </c>
    </row>
    <row r="14" spans="1:47">
      <c r="A14" t="s">
        <v>78</v>
      </c>
      <c r="B14" s="27">
        <f>'Raw Plate Reader Measurements'!$N$11</f>
        <v>5.2999999999999999E-2</v>
      </c>
      <c r="C14" s="27">
        <f>'Raw Plate Reader Measurements'!$N$12</f>
        <v>4.8000000000000001E-2</v>
      </c>
      <c r="D14" s="27">
        <f>'Raw Plate Reader Measurements'!$N$13</f>
        <v>4.7E-2</v>
      </c>
      <c r="E14" s="27">
        <f>'Raw Plate Reader Measurements'!$N$14</f>
        <v>4.8000000000000001E-2</v>
      </c>
      <c r="F14" s="3"/>
      <c r="G14" s="3"/>
      <c r="I14" s="27">
        <f>'Raw Plate Reader Measurements'!$C$11</f>
        <v>69</v>
      </c>
      <c r="J14" s="27">
        <f>'Raw Plate Reader Measurements'!$C$12</f>
        <v>62</v>
      </c>
      <c r="K14" s="27">
        <f>'Raw Plate Reader Measurements'!$C$13</f>
        <v>78</v>
      </c>
      <c r="L14" s="27">
        <f>'Raw Plate Reader Measurements'!$C$14</f>
        <v>69</v>
      </c>
      <c r="M14" s="3"/>
      <c r="N14" s="3"/>
      <c r="P14" s="4">
        <f t="shared" ref="P14:P26" si="32">IF(ISBLANK(B14),"---", B14-$B$9)</f>
        <v>9.5000000000000015E-3</v>
      </c>
      <c r="Q14" s="4">
        <f t="shared" ref="Q14:Q26" si="33">IF(ISBLANK(C14),"---", C14-$B$9)</f>
        <v>4.500000000000004E-3</v>
      </c>
      <c r="R14" s="4">
        <f t="shared" ref="R14:R26" si="34">IF(ISBLANK(D14),"---", D14-$B$9)</f>
        <v>3.5000000000000031E-3</v>
      </c>
      <c r="S14" s="4">
        <f t="shared" ref="S14:S26" si="35">IF(ISBLANK(E14),"---", E14-$B$9)</f>
        <v>4.500000000000004E-3</v>
      </c>
      <c r="T14" s="4" t="str">
        <f t="shared" ref="T14:T26" si="36">IF(ISBLANK(F14),"---", F14-$B$9)</f>
        <v>---</v>
      </c>
      <c r="U14" s="4" t="str">
        <f t="shared" ref="U14:U26" si="37">IF(ISBLANK(G14),"---", G14-$B$9)</f>
        <v>---</v>
      </c>
      <c r="W14" s="4">
        <f t="shared" si="1"/>
        <v>4.5</v>
      </c>
      <c r="X14" s="4">
        <f t="shared" si="1"/>
        <v>-2.5</v>
      </c>
      <c r="Y14" s="4">
        <f t="shared" si="1"/>
        <v>13.5</v>
      </c>
      <c r="Z14" s="4">
        <f t="shared" si="1"/>
        <v>4.5</v>
      </c>
      <c r="AA14" s="4" t="str">
        <f t="shared" si="1"/>
        <v>---</v>
      </c>
      <c r="AB14" s="4" t="str">
        <f t="shared" si="1"/>
        <v>---</v>
      </c>
      <c r="AC14" s="12"/>
      <c r="AD14" s="15">
        <f t="shared" ref="AD14:AD26" si="38">IF(AND(ISNUMBER(W14),ISNUMBER(P14)),(W14*$B$3)/(P14*$B$2),"---")</f>
        <v>4.0371191900813085E-2</v>
      </c>
      <c r="AE14" s="15">
        <f t="shared" ref="AE14:AE26" si="39">IF(AND(ISNUMBER(X14),ISNUMBER(Q14)),(X14*$B$3)/(Q14*$B$2),"---")</f>
        <v>-4.7348928772558523E-2</v>
      </c>
      <c r="AF14" s="15">
        <f t="shared" ref="AF14:AF26" si="40">IF(AND(ISNUMBER(Y14),ISNUMBER(R14)),(Y14*$B$3)/(R14*$B$2),"---")</f>
        <v>0.32873684833519201</v>
      </c>
      <c r="AG14" s="15">
        <f t="shared" ref="AG14:AG26" si="41">IF(AND(ISNUMBER(Z14),ISNUMBER(S14)),(Z14*$B$3)/(S14*$B$2),"---")</f>
        <v>8.5228071790605348E-2</v>
      </c>
      <c r="AH14" s="15" t="str">
        <f t="shared" ref="AH14:AH26" si="42">IF(AND(ISNUMBER(AA14),ISNUMBER(T14)),(AA14*$B$3)/(T14*$B$2),"---")</f>
        <v>---</v>
      </c>
      <c r="AI14" s="15" t="str">
        <f t="shared" ref="AI14:AI26" si="43">IF(AND(ISNUMBER(AB14),ISNUMBER(U14)),(AB14*$B$3)/(U14*$B$2),"---")</f>
        <v>---</v>
      </c>
      <c r="AJ14" s="12"/>
      <c r="AK14" s="15">
        <f t="shared" ref="AK14:AK26" si="44">AVERAGE(AD14:AI14)</f>
        <v>0.10174679581351298</v>
      </c>
      <c r="AL14" s="15">
        <f t="shared" ref="AL14:AL26" si="45">STDEV(AD14:AI14)</f>
        <v>0.16103193475481181</v>
      </c>
      <c r="AM14" s="15" t="e">
        <f t="shared" ref="AM14:AM26" si="46">GEOMEAN(AD14:AI14)</f>
        <v>#NUM!</v>
      </c>
      <c r="AN14" s="14" t="e">
        <f t="shared" ref="AN14:AN26" si="47">EXP(STDEV(AP14:AU14))</f>
        <v>#NUM!</v>
      </c>
      <c r="AP14" s="15">
        <f t="shared" ref="AP14:AP26" si="48">IF(ISNUMBER(AD14),LN(AD14),"---")</f>
        <v>-3.2096388201336774</v>
      </c>
      <c r="AQ14" s="15" t="e">
        <f t="shared" ref="AQ14:AQ26" si="49">IF(ISNUMBER(AE14),LN(AE14),"---")</f>
        <v>#NUM!</v>
      </c>
      <c r="AR14" s="15">
        <f t="shared" ref="AR14:AR26" si="50">IF(ISNUMBER(AF14),LN(AF14),"---")</f>
        <v>-1.1124977013544415</v>
      </c>
      <c r="AS14" s="15">
        <f t="shared" ref="AS14:AS26" si="51">IF(ISNUMBER(AG14),LN(AG14),"---")</f>
        <v>-2.4624244183034572</v>
      </c>
      <c r="AT14" s="15" t="str">
        <f t="shared" ref="AT14:AT26" si="52">IF(ISNUMBER(AH14),LN(AH14),"---")</f>
        <v>---</v>
      </c>
      <c r="AU14" s="15" t="str">
        <f t="shared" ref="AU14:AU26" si="53">IF(ISNUMBER(AI14),LN(AI14),"---")</f>
        <v>---</v>
      </c>
    </row>
    <row r="15" spans="1:47">
      <c r="A15" t="s">
        <v>39</v>
      </c>
      <c r="B15" s="27">
        <f>'Raw Plate Reader Measurements'!$O$7</f>
        <v>4.4999999999999998E-2</v>
      </c>
      <c r="C15" s="27">
        <f>'Raw Plate Reader Measurements'!$O$8</f>
        <v>4.7E-2</v>
      </c>
      <c r="D15" s="27">
        <f>'Raw Plate Reader Measurements'!$O$9</f>
        <v>4.7E-2</v>
      </c>
      <c r="E15" s="27">
        <f>'Raw Plate Reader Measurements'!$O$10</f>
        <v>5.1999999999999998E-2</v>
      </c>
      <c r="F15" s="3"/>
      <c r="G15" s="3"/>
      <c r="I15" s="27">
        <f>'Raw Plate Reader Measurements'!$D$7</f>
        <v>98</v>
      </c>
      <c r="J15" s="27">
        <f>'Raw Plate Reader Measurements'!$D$8</f>
        <v>95</v>
      </c>
      <c r="K15" s="27">
        <f>'Raw Plate Reader Measurements'!$D$9</f>
        <v>98</v>
      </c>
      <c r="L15" s="27">
        <f>'Raw Plate Reader Measurements'!$D$10</f>
        <v>102</v>
      </c>
      <c r="M15" s="3"/>
      <c r="N15" s="3"/>
      <c r="P15" s="4">
        <f t="shared" ref="P15" si="54">IF(ISBLANK(B15),"---", B15-$B$9)</f>
        <v>1.5000000000000013E-3</v>
      </c>
      <c r="Q15" s="4">
        <f t="shared" ref="Q15" si="55">IF(ISBLANK(C15),"---", C15-$B$9)</f>
        <v>3.5000000000000031E-3</v>
      </c>
      <c r="R15" s="4">
        <f t="shared" ref="R15" si="56">IF(ISBLANK(D15),"---", D15-$B$9)</f>
        <v>3.5000000000000031E-3</v>
      </c>
      <c r="S15" s="4">
        <f t="shared" ref="S15" si="57">IF(ISBLANK(E15),"---", E15-$B$9)</f>
        <v>8.5000000000000006E-3</v>
      </c>
      <c r="T15" s="4" t="str">
        <f t="shared" ref="T15" si="58">IF(ISBLANK(F15),"---", F15-$B$9)</f>
        <v>---</v>
      </c>
      <c r="U15" s="4" t="str">
        <f t="shared" ref="U15" si="59">IF(ISBLANK(G15),"---", G15-$B$9)</f>
        <v>---</v>
      </c>
      <c r="W15" s="4">
        <f t="shared" ref="W15" si="60">IF(ISBLANK(I15),"---",I15-$I$9)</f>
        <v>33.5</v>
      </c>
      <c r="X15" s="4">
        <f t="shared" ref="X15" si="61">IF(ISBLANK(J15),"---",J15-$I$9)</f>
        <v>30.5</v>
      </c>
      <c r="Y15" s="4">
        <f t="shared" ref="Y15" si="62">IF(ISBLANK(K15),"---",K15-$I$9)</f>
        <v>33.5</v>
      </c>
      <c r="Z15" s="4">
        <f t="shared" ref="Z15" si="63">IF(ISBLANK(L15),"---",L15-$I$9)</f>
        <v>37.5</v>
      </c>
      <c r="AA15" s="4" t="str">
        <f t="shared" ref="AA15" si="64">IF(ISBLANK(M15),"---",M15-$I$9)</f>
        <v>---</v>
      </c>
      <c r="AB15" s="4" t="str">
        <f t="shared" ref="AB15" si="65">IF(ISBLANK(N15),"---",N15-$I$9)</f>
        <v>---</v>
      </c>
      <c r="AD15" s="15">
        <f t="shared" ref="AD15" si="66">IF(AND(ISNUMBER(W15),ISNUMBER(P15)),(W15*$B$3)/(P15*$B$2),"---")</f>
        <v>1.9034269366568526</v>
      </c>
      <c r="AE15" s="15">
        <f t="shared" ref="AE15" si="67">IF(AND(ISNUMBER(X15),ISNUMBER(Q15)),(X15*$B$3)/(Q15*$B$2),"---")</f>
        <v>0.74270176846098934</v>
      </c>
      <c r="AF15" s="15">
        <f t="shared" ref="AF15" si="68">IF(AND(ISNUMBER(Y15),ISNUMBER(R15)),(Y15*$B$3)/(R15*$B$2),"---")</f>
        <v>0.81575440142436539</v>
      </c>
      <c r="AG15" s="15">
        <f t="shared" ref="AG15" si="69">IF(AND(ISNUMBER(Z15),ISNUMBER(S15)),(Z15*$B$3)/(S15*$B$2),"---")</f>
        <v>0.37600619907620036</v>
      </c>
      <c r="AH15" s="15" t="str">
        <f t="shared" ref="AH15" si="70">IF(AND(ISNUMBER(AA15),ISNUMBER(T15)),(AA15*$B$3)/(T15*$B$2),"---")</f>
        <v>---</v>
      </c>
      <c r="AI15" s="15" t="str">
        <f t="shared" ref="AI15" si="71">IF(AND(ISNUMBER(AB15),ISNUMBER(U15)),(AB15*$B$3)/(U15*$B$2),"---")</f>
        <v>---</v>
      </c>
      <c r="AK15" s="15">
        <f t="shared" ref="AK15" si="72">AVERAGE(AD15:AI15)</f>
        <v>0.95947232640460189</v>
      </c>
      <c r="AL15" s="15">
        <f t="shared" ref="AL15" si="73">STDEV(AD15:AI15)</f>
        <v>0.65805960842158029</v>
      </c>
      <c r="AM15" s="15">
        <f t="shared" ref="AM15" si="74">GEOMEAN(AD15:AI15)</f>
        <v>0.81147711207741369</v>
      </c>
      <c r="AN15" s="14">
        <f t="shared" ref="AN15" si="75">EXP(STDEV(AP15:AU15))</f>
        <v>1.9443892755399796</v>
      </c>
      <c r="AP15" s="15">
        <f t="shared" ref="AP15" si="76">IF(ISNUMBER(AD15),LN(AD15),"---")</f>
        <v>0.64365591241939923</v>
      </c>
      <c r="AQ15" s="15">
        <f t="shared" ref="AQ15" si="77">IF(ISNUMBER(AE15),LN(AE15),"---")</f>
        <v>-0.29746070318545925</v>
      </c>
      <c r="AR15" s="15">
        <f t="shared" ref="AR15" si="78">IF(ISNUMBER(AF15),LN(AF15),"---")</f>
        <v>-0.20364194796780435</v>
      </c>
      <c r="AS15" s="15">
        <f t="shared" ref="AS15" si="79">IF(ISNUMBER(AG15),LN(AG15),"---")</f>
        <v>-0.97814964882336186</v>
      </c>
      <c r="AT15" s="15" t="str">
        <f t="shared" ref="AT15" si="80">IF(ISNUMBER(AH15),LN(AH15),"---")</f>
        <v>---</v>
      </c>
      <c r="AU15" s="15" t="str">
        <f t="shared" ref="AU15" si="81">IF(ISNUMBER(AI15),LN(AI15),"---")</f>
        <v>---</v>
      </c>
    </row>
    <row r="16" spans="1:47">
      <c r="A16" t="s">
        <v>79</v>
      </c>
      <c r="B16" s="27">
        <f>'Raw Plate Reader Measurements'!$O$11</f>
        <v>4.8000000000000001E-2</v>
      </c>
      <c r="C16" s="27">
        <f>'Raw Plate Reader Measurements'!$O$12</f>
        <v>4.5999999999999999E-2</v>
      </c>
      <c r="D16" s="27">
        <f>'Raw Plate Reader Measurements'!$O$13</f>
        <v>4.8000000000000001E-2</v>
      </c>
      <c r="E16" s="27">
        <f>'Raw Plate Reader Measurements'!$O$14</f>
        <v>4.8000000000000001E-2</v>
      </c>
      <c r="F16" s="3"/>
      <c r="G16" s="3"/>
      <c r="I16" s="27">
        <f>'Raw Plate Reader Measurements'!$D$11</f>
        <v>112</v>
      </c>
      <c r="J16" s="27">
        <f>'Raw Plate Reader Measurements'!$D$12</f>
        <v>107</v>
      </c>
      <c r="K16" s="27">
        <f>'Raw Plate Reader Measurements'!$D$13</f>
        <v>112</v>
      </c>
      <c r="L16" s="27">
        <f>'Raw Plate Reader Measurements'!$D$14</f>
        <v>103</v>
      </c>
      <c r="M16" s="3"/>
      <c r="N16" s="3"/>
      <c r="P16" s="4">
        <f t="shared" si="32"/>
        <v>4.500000000000004E-3</v>
      </c>
      <c r="Q16" s="4">
        <f t="shared" si="33"/>
        <v>2.5000000000000022E-3</v>
      </c>
      <c r="R16" s="4">
        <f t="shared" si="34"/>
        <v>4.500000000000004E-3</v>
      </c>
      <c r="S16" s="4">
        <f t="shared" si="35"/>
        <v>4.500000000000004E-3</v>
      </c>
      <c r="T16" s="4" t="str">
        <f t="shared" si="36"/>
        <v>---</v>
      </c>
      <c r="U16" s="4" t="str">
        <f t="shared" si="37"/>
        <v>---</v>
      </c>
      <c r="W16" s="4">
        <f t="shared" si="1"/>
        <v>47.5</v>
      </c>
      <c r="X16" s="4">
        <f t="shared" si="1"/>
        <v>42.5</v>
      </c>
      <c r="Y16" s="4">
        <f t="shared" si="1"/>
        <v>47.5</v>
      </c>
      <c r="Z16" s="4">
        <f t="shared" si="1"/>
        <v>38.5</v>
      </c>
      <c r="AA16" s="4" t="str">
        <f t="shared" si="1"/>
        <v>---</v>
      </c>
      <c r="AB16" s="4" t="str">
        <f t="shared" si="1"/>
        <v>---</v>
      </c>
      <c r="AD16" s="15">
        <f t="shared" si="38"/>
        <v>0.89962964667861189</v>
      </c>
      <c r="AE16" s="15">
        <f t="shared" si="39"/>
        <v>1.4488772204402909</v>
      </c>
      <c r="AF16" s="15">
        <f t="shared" si="40"/>
        <v>0.89962964667861189</v>
      </c>
      <c r="AG16" s="15">
        <f t="shared" si="41"/>
        <v>0.72917350309740125</v>
      </c>
      <c r="AH16" s="15" t="str">
        <f t="shared" si="42"/>
        <v>---</v>
      </c>
      <c r="AI16" s="15" t="str">
        <f t="shared" si="43"/>
        <v>---</v>
      </c>
      <c r="AK16" s="15">
        <f t="shared" si="44"/>
        <v>0.99432750422372906</v>
      </c>
      <c r="AL16" s="15">
        <f t="shared" si="45"/>
        <v>0.31350569227853331</v>
      </c>
      <c r="AM16" s="15">
        <f t="shared" si="46"/>
        <v>0.96160673235182947</v>
      </c>
      <c r="AN16" s="14">
        <f t="shared" si="47"/>
        <v>1.3373378551365862</v>
      </c>
      <c r="AP16" s="15">
        <f t="shared" si="48"/>
        <v>-0.10577210403913569</v>
      </c>
      <c r="AQ16" s="15">
        <f t="shared" si="49"/>
        <v>0.37078892575275907</v>
      </c>
      <c r="AR16" s="15">
        <f t="shared" si="50"/>
        <v>-0.10577210403913569</v>
      </c>
      <c r="AS16" s="15">
        <f t="shared" si="51"/>
        <v>-0.31584357378599265</v>
      </c>
      <c r="AT16" s="15" t="str">
        <f t="shared" si="52"/>
        <v>---</v>
      </c>
      <c r="AU16" s="15" t="str">
        <f t="shared" si="53"/>
        <v>---</v>
      </c>
    </row>
    <row r="17" spans="1:47">
      <c r="A17" t="s">
        <v>80</v>
      </c>
      <c r="B17" s="27">
        <f>'Raw Plate Reader Measurements'!$P$7</f>
        <v>4.4999999999999998E-2</v>
      </c>
      <c r="C17" s="27">
        <f>'Raw Plate Reader Measurements'!$P$8</f>
        <v>0.05</v>
      </c>
      <c r="D17" s="27">
        <f>'Raw Plate Reader Measurements'!$P$9</f>
        <v>4.5999999999999999E-2</v>
      </c>
      <c r="E17" s="27">
        <f>'Raw Plate Reader Measurements'!$P$10</f>
        <v>4.7E-2</v>
      </c>
      <c r="F17" s="3"/>
      <c r="G17" s="3"/>
      <c r="I17" s="27">
        <f>'Raw Plate Reader Measurements'!$E$7</f>
        <v>71</v>
      </c>
      <c r="J17" s="27">
        <f>'Raw Plate Reader Measurements'!$E$8</f>
        <v>63</v>
      </c>
      <c r="K17" s="27">
        <f>'Raw Plate Reader Measurements'!$E$9</f>
        <v>85</v>
      </c>
      <c r="L17" s="27">
        <f>'Raw Plate Reader Measurements'!$E$10</f>
        <v>73</v>
      </c>
      <c r="M17" s="3"/>
      <c r="N17" s="3"/>
      <c r="P17" s="4">
        <f t="shared" ref="P17" si="82">IF(ISBLANK(B17),"---", B17-$B$9)</f>
        <v>1.5000000000000013E-3</v>
      </c>
      <c r="Q17" s="4">
        <f t="shared" ref="Q17" si="83">IF(ISBLANK(C17),"---", C17-$B$9)</f>
        <v>6.5000000000000058E-3</v>
      </c>
      <c r="R17" s="4">
        <f t="shared" ref="R17" si="84">IF(ISBLANK(D17),"---", D17-$B$9)</f>
        <v>2.5000000000000022E-3</v>
      </c>
      <c r="S17" s="4">
        <f t="shared" ref="S17" si="85">IF(ISBLANK(E17),"---", E17-$B$9)</f>
        <v>3.5000000000000031E-3</v>
      </c>
      <c r="T17" s="4" t="str">
        <f t="shared" ref="T17" si="86">IF(ISBLANK(F17),"---", F17-$B$9)</f>
        <v>---</v>
      </c>
      <c r="U17" s="4" t="str">
        <f t="shared" ref="U17" si="87">IF(ISBLANK(G17),"---", G17-$B$9)</f>
        <v>---</v>
      </c>
      <c r="W17" s="4">
        <f t="shared" ref="W17" si="88">IF(ISBLANK(I17),"---",I17-$I$9)</f>
        <v>6.5</v>
      </c>
      <c r="X17" s="4">
        <f t="shared" ref="X17" si="89">IF(ISBLANK(J17),"---",J17-$I$9)</f>
        <v>-1.5</v>
      </c>
      <c r="Y17" s="4">
        <f t="shared" ref="Y17" si="90">IF(ISBLANK(K17),"---",K17-$I$9)</f>
        <v>20.5</v>
      </c>
      <c r="Z17" s="4">
        <f t="shared" ref="Z17" si="91">IF(ISBLANK(L17),"---",L17-$I$9)</f>
        <v>8.5</v>
      </c>
      <c r="AA17" s="4" t="str">
        <f t="shared" ref="AA17" si="92">IF(ISBLANK(M17),"---",M17-$I$9)</f>
        <v>---</v>
      </c>
      <c r="AB17" s="4" t="str">
        <f t="shared" ref="AB17" si="93">IF(ISBLANK(N17),"---",N17-$I$9)</f>
        <v>---</v>
      </c>
      <c r="AD17" s="15">
        <f t="shared" ref="AD17" si="94">IF(AND(ISNUMBER(W17),ISNUMBER(P17)),(W17*$B$3)/(P17*$B$2),"---")</f>
        <v>0.3693216444259565</v>
      </c>
      <c r="AE17" s="15">
        <f t="shared" ref="AE17" si="95">IF(AND(ISNUMBER(X17),ISNUMBER(Q17)),(X17*$B$3)/(Q17*$B$2),"---")</f>
        <v>-1.9668016567062772E-2</v>
      </c>
      <c r="AF17" s="15">
        <f t="shared" ref="AF17" si="96">IF(AND(ISNUMBER(Y17),ISNUMBER(R17)),(Y17*$B$3)/(R17*$B$2),"---")</f>
        <v>0.6988701886829638</v>
      </c>
      <c r="AG17" s="15">
        <f t="shared" ref="AG17" si="97">IF(AND(ISNUMBER(Z17),ISNUMBER(S17)),(Z17*$B$3)/(S17*$B$2),"---")</f>
        <v>0.20698246006289867</v>
      </c>
      <c r="AH17" s="15" t="str">
        <f t="shared" ref="AH17" si="98">IF(AND(ISNUMBER(AA17),ISNUMBER(T17)),(AA17*$B$3)/(T17*$B$2),"---")</f>
        <v>---</v>
      </c>
      <c r="AI17" s="15" t="str">
        <f t="shared" ref="AI17" si="99">IF(AND(ISNUMBER(AB17),ISNUMBER(U17)),(AB17*$B$3)/(U17*$B$2),"---")</f>
        <v>---</v>
      </c>
      <c r="AK17" s="15">
        <f t="shared" ref="AK17" si="100">AVERAGE(AD17:AI17)</f>
        <v>0.31387656915118906</v>
      </c>
      <c r="AL17" s="15">
        <f t="shared" ref="AL17" si="101">STDEV(AD17:AI17)</f>
        <v>0.30219893264324038</v>
      </c>
      <c r="AM17" s="15" t="e">
        <f t="shared" ref="AM17" si="102">GEOMEAN(AD17:AI17)</f>
        <v>#NUM!</v>
      </c>
      <c r="AN17" s="14" t="e">
        <f t="shared" ref="AN17" si="103">EXP(STDEV(AP17:AU17))</f>
        <v>#NUM!</v>
      </c>
      <c r="AP17" s="15">
        <f t="shared" ref="AP17" si="104">IF(ISNUMBER(AD17),LN(AD17),"---")</f>
        <v>-0.99608734951002997</v>
      </c>
      <c r="AQ17" s="15" t="e">
        <f t="shared" ref="AQ17" si="105">IF(ISNUMBER(AE17),LN(AE17),"---")</f>
        <v>#NUM!</v>
      </c>
      <c r="AR17" s="15">
        <f t="shared" ref="AR17" si="106">IF(ISNUMBER(AF17),LN(AF17),"---")</f>
        <v>-0.35829026403324965</v>
      </c>
      <c r="AS17" s="15">
        <f t="shared" ref="AS17" si="107">IF(ISNUMBER(AG17),LN(AG17),"---")</f>
        <v>-1.5751212233025544</v>
      </c>
      <c r="AT17" s="15" t="str">
        <f t="shared" ref="AT17" si="108">IF(ISNUMBER(AH17),LN(AH17),"---")</f>
        <v>---</v>
      </c>
      <c r="AU17" s="15" t="str">
        <f t="shared" ref="AU17" si="109">IF(ISNUMBER(AI17),LN(AI17),"---")</f>
        <v>---</v>
      </c>
    </row>
    <row r="18" spans="1:47">
      <c r="A18" t="s">
        <v>40</v>
      </c>
      <c r="B18" s="27">
        <f>'Raw Plate Reader Measurements'!$P$11</f>
        <v>4.9000000000000002E-2</v>
      </c>
      <c r="C18" s="27">
        <f>'Raw Plate Reader Measurements'!$P$12</f>
        <v>4.7E-2</v>
      </c>
      <c r="D18" s="27">
        <f>'Raw Plate Reader Measurements'!$P$13</f>
        <v>4.4999999999999998E-2</v>
      </c>
      <c r="E18" s="27">
        <f>'Raw Plate Reader Measurements'!$P$14</f>
        <v>4.8000000000000001E-2</v>
      </c>
      <c r="F18" s="3"/>
      <c r="G18" s="3"/>
      <c r="I18" s="27">
        <f>'Raw Plate Reader Measurements'!$E$11</f>
        <v>81</v>
      </c>
      <c r="J18" s="27">
        <f>'Raw Plate Reader Measurements'!$E$12</f>
        <v>87</v>
      </c>
      <c r="K18" s="27">
        <f>'Raw Plate Reader Measurements'!$E$13</f>
        <v>70</v>
      </c>
      <c r="L18" s="27">
        <f>'Raw Plate Reader Measurements'!$E$14</f>
        <v>84</v>
      </c>
      <c r="M18" s="3"/>
      <c r="N18" s="3"/>
      <c r="P18" s="4">
        <f t="shared" si="32"/>
        <v>5.5000000000000049E-3</v>
      </c>
      <c r="Q18" s="4">
        <f t="shared" si="33"/>
        <v>3.5000000000000031E-3</v>
      </c>
      <c r="R18" s="4">
        <f t="shared" si="34"/>
        <v>1.5000000000000013E-3</v>
      </c>
      <c r="S18" s="4">
        <f t="shared" si="35"/>
        <v>4.500000000000004E-3</v>
      </c>
      <c r="T18" s="4" t="str">
        <f t="shared" si="36"/>
        <v>---</v>
      </c>
      <c r="U18" s="4" t="str">
        <f t="shared" si="37"/>
        <v>---</v>
      </c>
      <c r="W18" s="4">
        <f t="shared" si="1"/>
        <v>16.5</v>
      </c>
      <c r="X18" s="4">
        <f t="shared" si="1"/>
        <v>22.5</v>
      </c>
      <c r="Y18" s="4">
        <f t="shared" si="1"/>
        <v>5.5</v>
      </c>
      <c r="Z18" s="4">
        <f t="shared" si="1"/>
        <v>19.5</v>
      </c>
      <c r="AA18" s="4" t="str">
        <f t="shared" si="1"/>
        <v>---</v>
      </c>
      <c r="AB18" s="4" t="str">
        <f t="shared" si="1"/>
        <v>---</v>
      </c>
      <c r="AD18" s="15">
        <f t="shared" si="38"/>
        <v>0.25568421537181601</v>
      </c>
      <c r="AE18" s="15">
        <f t="shared" si="39"/>
        <v>0.54789474722532006</v>
      </c>
      <c r="AF18" s="15">
        <f t="shared" si="40"/>
        <v>0.31250292989888628</v>
      </c>
      <c r="AG18" s="15">
        <f t="shared" si="41"/>
        <v>0.3693216444259565</v>
      </c>
      <c r="AH18" s="15" t="str">
        <f t="shared" si="42"/>
        <v>---</v>
      </c>
      <c r="AI18" s="15" t="str">
        <f t="shared" si="43"/>
        <v>---</v>
      </c>
      <c r="AK18" s="15">
        <f t="shared" si="44"/>
        <v>0.37135088423049467</v>
      </c>
      <c r="AL18" s="15">
        <f t="shared" si="45"/>
        <v>0.12650917409315746</v>
      </c>
      <c r="AM18" s="15">
        <f t="shared" si="46"/>
        <v>0.35658656564273888</v>
      </c>
      <c r="AN18" s="14">
        <f t="shared" si="47"/>
        <v>1.3818206902413637</v>
      </c>
      <c r="AP18" s="15">
        <f t="shared" si="48"/>
        <v>-1.3638121296353474</v>
      </c>
      <c r="AQ18" s="15">
        <f t="shared" si="49"/>
        <v>-0.60167207758845065</v>
      </c>
      <c r="AR18" s="15">
        <f t="shared" si="50"/>
        <v>-1.163141434173196</v>
      </c>
      <c r="AS18" s="15">
        <f t="shared" si="51"/>
        <v>-0.99608734951002997</v>
      </c>
      <c r="AT18" s="15" t="str">
        <f t="shared" si="52"/>
        <v>---</v>
      </c>
      <c r="AU18" s="15" t="str">
        <f t="shared" si="53"/>
        <v>---</v>
      </c>
    </row>
    <row r="19" spans="1:47">
      <c r="A19" t="s">
        <v>125</v>
      </c>
      <c r="B19" s="27">
        <f>'Raw Plate Reader Measurements'!$Q$7</f>
        <v>4.5999999999999999E-2</v>
      </c>
      <c r="C19" s="27">
        <f>'Raw Plate Reader Measurements'!$Q$8</f>
        <v>4.3999999999999997E-2</v>
      </c>
      <c r="D19" s="27">
        <f>'Raw Plate Reader Measurements'!$Q$9</f>
        <v>4.2000000000000003E-2</v>
      </c>
      <c r="E19" s="27">
        <f>'Raw Plate Reader Measurements'!$Q$10</f>
        <v>4.2999999999999997E-2</v>
      </c>
      <c r="F19" s="3"/>
      <c r="G19" s="3"/>
      <c r="I19" s="27">
        <f>'Raw Plate Reader Measurements'!$F$7</f>
        <v>62</v>
      </c>
      <c r="J19" s="27">
        <f>'Raw Plate Reader Measurements'!$F$8</f>
        <v>65</v>
      </c>
      <c r="K19" s="27">
        <f>'Raw Plate Reader Measurements'!$F$9</f>
        <v>77</v>
      </c>
      <c r="L19" s="27">
        <f>'Raw Plate Reader Measurements'!$F$10</f>
        <v>70</v>
      </c>
      <c r="M19" s="3"/>
      <c r="N19" s="3"/>
      <c r="P19" s="4">
        <f t="shared" ref="P19" si="110">IF(ISBLANK(B19),"---", B19-$B$9)</f>
        <v>2.5000000000000022E-3</v>
      </c>
      <c r="Q19" s="4">
        <f t="shared" ref="Q19" si="111">IF(ISBLANK(C19),"---", C19-$B$9)</f>
        <v>5.0000000000000044E-4</v>
      </c>
      <c r="R19" s="4">
        <f t="shared" ref="R19" si="112">IF(ISBLANK(D19),"---", D19-$B$9)</f>
        <v>-1.4999999999999944E-3</v>
      </c>
      <c r="S19" s="4">
        <f t="shared" ref="S19" si="113">IF(ISBLANK(E19),"---", E19-$B$9)</f>
        <v>-5.0000000000000044E-4</v>
      </c>
      <c r="T19" s="4" t="str">
        <f t="shared" ref="T19" si="114">IF(ISBLANK(F19),"---", F19-$B$9)</f>
        <v>---</v>
      </c>
      <c r="U19" s="4" t="str">
        <f t="shared" ref="U19" si="115">IF(ISBLANK(G19),"---", G19-$B$9)</f>
        <v>---</v>
      </c>
      <c r="W19" s="4">
        <f t="shared" ref="W19" si="116">IF(ISBLANK(I19),"---",I19-$I$9)</f>
        <v>-2.5</v>
      </c>
      <c r="X19" s="4">
        <f t="shared" ref="X19" si="117">IF(ISBLANK(J19),"---",J19-$I$9)</f>
        <v>0.5</v>
      </c>
      <c r="Y19" s="4">
        <f t="shared" ref="Y19" si="118">IF(ISBLANK(K19),"---",K19-$I$9)</f>
        <v>12.5</v>
      </c>
      <c r="Z19" s="4">
        <f t="shared" ref="Z19" si="119">IF(ISBLANK(L19),"---",L19-$I$9)</f>
        <v>5.5</v>
      </c>
      <c r="AA19" s="4" t="str">
        <f t="shared" ref="AA19" si="120">IF(ISBLANK(M19),"---",M19-$I$9)</f>
        <v>---</v>
      </c>
      <c r="AB19" s="4" t="str">
        <f t="shared" ref="AB19" si="121">IF(ISBLANK(N19),"---",N19-$I$9)</f>
        <v>---</v>
      </c>
      <c r="AD19" s="15">
        <f t="shared" ref="AD19" si="122">IF(AND(ISNUMBER(W19),ISNUMBER(P19)),(W19*$B$3)/(P19*$B$2),"---")</f>
        <v>-8.5228071790605334E-2</v>
      </c>
      <c r="AE19" s="15">
        <f t="shared" ref="AE19" si="123">IF(AND(ISNUMBER(X19),ISNUMBER(Q19)),(X19*$B$3)/(Q19*$B$2),"---")</f>
        <v>8.5228071790605334E-2</v>
      </c>
      <c r="AF19" s="15">
        <f t="shared" ref="AF19" si="124">IF(AND(ISNUMBER(Y19),ISNUMBER(R19)),(Y19*$B$3)/(R19*$B$2),"---")</f>
        <v>-0.71023393158838111</v>
      </c>
      <c r="AG19" s="15">
        <f t="shared" ref="AG19" si="125">IF(AND(ISNUMBER(Z19),ISNUMBER(S19)),(Z19*$B$3)/(S19*$B$2),"---")</f>
        <v>-0.93750878969665874</v>
      </c>
      <c r="AH19" s="15" t="str">
        <f t="shared" ref="AH19" si="126">IF(AND(ISNUMBER(AA19),ISNUMBER(T19)),(AA19*$B$3)/(T19*$B$2),"---")</f>
        <v>---</v>
      </c>
      <c r="AI19" s="15" t="str">
        <f t="shared" ref="AI19" si="127">IF(AND(ISNUMBER(AB19),ISNUMBER(U19)),(AB19*$B$3)/(U19*$B$2),"---")</f>
        <v>---</v>
      </c>
      <c r="AK19" s="15">
        <f t="shared" ref="AK19" si="128">AVERAGE(AD19:AI19)</f>
        <v>-0.41193568032125993</v>
      </c>
      <c r="AL19" s="15">
        <f t="shared" ref="AL19" si="129">STDEV(AD19:AI19)</f>
        <v>0.48959799764477357</v>
      </c>
      <c r="AM19" s="15" t="e">
        <f t="shared" ref="AM19" si="130">GEOMEAN(AD19:AI19)</f>
        <v>#NUM!</v>
      </c>
      <c r="AN19" s="14" t="e">
        <f t="shared" ref="AN19" si="131">EXP(STDEV(AP19:AU19))</f>
        <v>#NUM!</v>
      </c>
      <c r="AP19" s="15" t="e">
        <f t="shared" ref="AP19" si="132">IF(ISNUMBER(AD19),LN(AD19),"---")</f>
        <v>#NUM!</v>
      </c>
      <c r="AQ19" s="15">
        <f t="shared" ref="AQ19" si="133">IF(ISNUMBER(AE19),LN(AE19),"---")</f>
        <v>-2.4624244183034572</v>
      </c>
      <c r="AR19" s="15" t="e">
        <f t="shared" ref="AR19" si="134">IF(ISNUMBER(AF19),LN(AF19),"---")</f>
        <v>#NUM!</v>
      </c>
      <c r="AS19" s="15" t="e">
        <f t="shared" ref="AS19" si="135">IF(ISNUMBER(AG19),LN(AG19),"---")</f>
        <v>#NUM!</v>
      </c>
      <c r="AT19" s="15" t="str">
        <f t="shared" ref="AT19" si="136">IF(ISNUMBER(AH19),LN(AH19),"---")</f>
        <v>---</v>
      </c>
      <c r="AU19" s="15" t="str">
        <f t="shared" ref="AU19" si="137">IF(ISNUMBER(AI19),LN(AI19),"---")</f>
        <v>---</v>
      </c>
    </row>
    <row r="20" spans="1:47">
      <c r="A20" t="s">
        <v>126</v>
      </c>
      <c r="B20" s="27">
        <f>'Raw Plate Reader Measurements'!$Q$11</f>
        <v>5.8999999999999997E-2</v>
      </c>
      <c r="C20" s="27">
        <f>'Raw Plate Reader Measurements'!$Q$12</f>
        <v>4.8000000000000001E-2</v>
      </c>
      <c r="D20" s="27">
        <f>'Raw Plate Reader Measurements'!$Q$13</f>
        <v>4.2999999999999997E-2</v>
      </c>
      <c r="E20" s="27">
        <f>'Raw Plate Reader Measurements'!$Q$14</f>
        <v>4.7E-2</v>
      </c>
      <c r="F20" s="3"/>
      <c r="G20" s="3"/>
      <c r="I20" s="27">
        <f>'Raw Plate Reader Measurements'!$F$11</f>
        <v>71</v>
      </c>
      <c r="J20" s="27">
        <f>'Raw Plate Reader Measurements'!$F$12</f>
        <v>63</v>
      </c>
      <c r="K20" s="27">
        <f>'Raw Plate Reader Measurements'!$F$13</f>
        <v>69</v>
      </c>
      <c r="L20" s="27">
        <f>'Raw Plate Reader Measurements'!$F$14</f>
        <v>69</v>
      </c>
      <c r="M20" s="3"/>
      <c r="N20" s="3"/>
      <c r="P20" s="4">
        <f t="shared" si="32"/>
        <v>1.55E-2</v>
      </c>
      <c r="Q20" s="4">
        <f t="shared" si="33"/>
        <v>4.500000000000004E-3</v>
      </c>
      <c r="R20" s="4">
        <f t="shared" si="34"/>
        <v>-5.0000000000000044E-4</v>
      </c>
      <c r="S20" s="4">
        <f t="shared" si="35"/>
        <v>3.5000000000000031E-3</v>
      </c>
      <c r="T20" s="4" t="str">
        <f t="shared" si="36"/>
        <v>---</v>
      </c>
      <c r="U20" s="4" t="str">
        <f t="shared" si="37"/>
        <v>---</v>
      </c>
      <c r="W20" s="4">
        <f t="shared" si="1"/>
        <v>6.5</v>
      </c>
      <c r="X20" s="4">
        <f t="shared" si="1"/>
        <v>-1.5</v>
      </c>
      <c r="Y20" s="4">
        <f t="shared" si="1"/>
        <v>4.5</v>
      </c>
      <c r="Z20" s="4">
        <f t="shared" si="1"/>
        <v>4.5</v>
      </c>
      <c r="AA20" s="4" t="str">
        <f t="shared" si="1"/>
        <v>---</v>
      </c>
      <c r="AB20" s="4" t="str">
        <f t="shared" si="1"/>
        <v>---</v>
      </c>
      <c r="AD20" s="15">
        <f t="shared" si="38"/>
        <v>3.5740804299286145E-2</v>
      </c>
      <c r="AE20" s="15">
        <f t="shared" si="39"/>
        <v>-2.8409357263535117E-2</v>
      </c>
      <c r="AF20" s="15">
        <f t="shared" si="40"/>
        <v>-0.7670526461154481</v>
      </c>
      <c r="AG20" s="15">
        <f t="shared" si="41"/>
        <v>0.10957894944506401</v>
      </c>
      <c r="AH20" s="15" t="str">
        <f t="shared" si="42"/>
        <v>---</v>
      </c>
      <c r="AI20" s="15" t="str">
        <f t="shared" si="43"/>
        <v>---</v>
      </c>
      <c r="AK20" s="15">
        <f t="shared" si="44"/>
        <v>-0.16253556240865827</v>
      </c>
      <c r="AL20" s="15">
        <f t="shared" si="45"/>
        <v>0.40693593621776492</v>
      </c>
      <c r="AM20" s="15" t="e">
        <f t="shared" si="46"/>
        <v>#NUM!</v>
      </c>
      <c r="AN20" s="14" t="e">
        <f t="shared" si="47"/>
        <v>#NUM!</v>
      </c>
      <c r="AP20" s="15">
        <f t="shared" si="48"/>
        <v>-3.3314622653270658</v>
      </c>
      <c r="AQ20" s="15" t="e">
        <f t="shared" si="49"/>
        <v>#NUM!</v>
      </c>
      <c r="AR20" s="15" t="e">
        <f t="shared" si="50"/>
        <v>#NUM!</v>
      </c>
      <c r="AS20" s="15">
        <f t="shared" si="51"/>
        <v>-2.211109990022551</v>
      </c>
      <c r="AT20" s="15" t="str">
        <f t="shared" si="52"/>
        <v>---</v>
      </c>
      <c r="AU20" s="15" t="str">
        <f t="shared" si="53"/>
        <v>---</v>
      </c>
    </row>
    <row r="21" spans="1:47">
      <c r="A21" t="s">
        <v>42</v>
      </c>
      <c r="B21" s="27">
        <f>'Raw Plate Reader Measurements'!$R$7</f>
        <v>4.8000000000000001E-2</v>
      </c>
      <c r="C21" s="27">
        <f>'Raw Plate Reader Measurements'!$R$8</f>
        <v>4.9000000000000002E-2</v>
      </c>
      <c r="D21" s="27">
        <f>'Raw Plate Reader Measurements'!$R$9</f>
        <v>4.8000000000000001E-2</v>
      </c>
      <c r="E21" s="27">
        <f>'Raw Plate Reader Measurements'!$R$10</f>
        <v>4.5999999999999999E-2</v>
      </c>
      <c r="F21" s="3"/>
      <c r="G21" s="3"/>
      <c r="I21" s="27">
        <f>'Raw Plate Reader Measurements'!$G$7</f>
        <v>68</v>
      </c>
      <c r="J21" s="27">
        <f>'Raw Plate Reader Measurements'!$G$8</f>
        <v>72</v>
      </c>
      <c r="K21" s="27">
        <f>'Raw Plate Reader Measurements'!$G$9</f>
        <v>72</v>
      </c>
      <c r="L21" s="27">
        <f>'Raw Plate Reader Measurements'!$G$10</f>
        <v>81</v>
      </c>
      <c r="M21" s="3"/>
      <c r="N21" s="3"/>
      <c r="P21" s="4">
        <f t="shared" ref="P21" si="138">IF(ISBLANK(B21),"---", B21-$B$9)</f>
        <v>4.500000000000004E-3</v>
      </c>
      <c r="Q21" s="4">
        <f t="shared" ref="Q21" si="139">IF(ISBLANK(C21),"---", C21-$B$9)</f>
        <v>5.5000000000000049E-3</v>
      </c>
      <c r="R21" s="4">
        <f t="shared" ref="R21" si="140">IF(ISBLANK(D21),"---", D21-$B$9)</f>
        <v>4.500000000000004E-3</v>
      </c>
      <c r="S21" s="4">
        <f t="shared" ref="S21" si="141">IF(ISBLANK(E21),"---", E21-$B$9)</f>
        <v>2.5000000000000022E-3</v>
      </c>
      <c r="T21" s="4" t="str">
        <f t="shared" ref="T21" si="142">IF(ISBLANK(F21),"---", F21-$B$9)</f>
        <v>---</v>
      </c>
      <c r="U21" s="4" t="str">
        <f t="shared" ref="U21" si="143">IF(ISBLANK(G21),"---", G21-$B$9)</f>
        <v>---</v>
      </c>
      <c r="W21" s="4">
        <f t="shared" ref="W21" si="144">IF(ISBLANK(I21),"---",I21-$I$9)</f>
        <v>3.5</v>
      </c>
      <c r="X21" s="4">
        <f t="shared" ref="X21" si="145">IF(ISBLANK(J21),"---",J21-$I$9)</f>
        <v>7.5</v>
      </c>
      <c r="Y21" s="4">
        <f t="shared" ref="Y21" si="146">IF(ISBLANK(K21),"---",K21-$I$9)</f>
        <v>7.5</v>
      </c>
      <c r="Z21" s="4">
        <f t="shared" ref="Z21" si="147">IF(ISBLANK(L21),"---",L21-$I$9)</f>
        <v>16.5</v>
      </c>
      <c r="AA21" s="4" t="str">
        <f t="shared" ref="AA21" si="148">IF(ISBLANK(M21),"---",M21-$I$9)</f>
        <v>---</v>
      </c>
      <c r="AB21" s="4" t="str">
        <f t="shared" ref="AB21" si="149">IF(ISBLANK(N21),"---",N21-$I$9)</f>
        <v>---</v>
      </c>
      <c r="AD21" s="15">
        <f t="shared" ref="AD21" si="150">IF(AND(ISNUMBER(W21),ISNUMBER(P21)),(W21*$B$3)/(P21*$B$2),"---")</f>
        <v>6.6288500281581939E-2</v>
      </c>
      <c r="AE21" s="15">
        <f t="shared" ref="AE21" si="151">IF(AND(ISNUMBER(X21),ISNUMBER(Q21)),(X21*$B$3)/(Q21*$B$2),"---")</f>
        <v>0.11622009789628</v>
      </c>
      <c r="AF21" s="15">
        <f t="shared" ref="AF21" si="152">IF(AND(ISNUMBER(Y21),ISNUMBER(R21)),(Y21*$B$3)/(R21*$B$2),"---")</f>
        <v>0.14204678631767556</v>
      </c>
      <c r="AG21" s="15">
        <f t="shared" ref="AG21" si="153">IF(AND(ISNUMBER(Z21),ISNUMBER(S21)),(Z21*$B$3)/(S21*$B$2),"---")</f>
        <v>0.56250527381799531</v>
      </c>
      <c r="AH21" s="15" t="str">
        <f t="shared" ref="AH21" si="154">IF(AND(ISNUMBER(AA21),ISNUMBER(T21)),(AA21*$B$3)/(T21*$B$2),"---")</f>
        <v>---</v>
      </c>
      <c r="AI21" s="15" t="str">
        <f t="shared" ref="AI21" si="155">IF(AND(ISNUMBER(AB21),ISNUMBER(U21)),(AB21*$B$3)/(U21*$B$2),"---")</f>
        <v>---</v>
      </c>
      <c r="AK21" s="15">
        <f t="shared" ref="AK21" si="156">AVERAGE(AD21:AI21)</f>
        <v>0.22176516457838319</v>
      </c>
      <c r="AL21" s="15">
        <f t="shared" ref="AL21" si="157">STDEV(AD21:AI21)</f>
        <v>0.22932625676019594</v>
      </c>
      <c r="AM21" s="15">
        <f t="shared" ref="AM21" si="158">GEOMEAN(AD21:AI21)</f>
        <v>0.15751407256353669</v>
      </c>
      <c r="AN21" s="14">
        <f t="shared" ref="AN21" si="159">EXP(STDEV(AP21:AU21))</f>
        <v>2.4789265253939359</v>
      </c>
      <c r="AP21" s="15">
        <f t="shared" ref="AP21" si="160">IF(ISNUMBER(AD21),LN(AD21),"---")</f>
        <v>-2.7137388465843633</v>
      </c>
      <c r="AQ21" s="15">
        <f t="shared" ref="AQ21" si="161">IF(ISNUMBER(AE21),LN(AE21),"---")</f>
        <v>-2.1522694899996178</v>
      </c>
      <c r="AR21" s="15">
        <f t="shared" ref="AR21" si="162">IF(ISNUMBER(AF21),LN(AF21),"---")</f>
        <v>-1.9515987945374664</v>
      </c>
      <c r="AS21" s="15">
        <f t="shared" ref="AS21" si="163">IF(ISNUMBER(AG21),LN(AG21),"---")</f>
        <v>-0.57535476927107709</v>
      </c>
      <c r="AT21" s="15" t="str">
        <f t="shared" ref="AT21" si="164">IF(ISNUMBER(AH21),LN(AH21),"---")</f>
        <v>---</v>
      </c>
      <c r="AU21" s="15" t="str">
        <f t="shared" ref="AU21" si="165">IF(ISNUMBER(AI21),LN(AI21),"---")</f>
        <v>---</v>
      </c>
    </row>
    <row r="22" spans="1:47">
      <c r="A22" t="s">
        <v>43</v>
      </c>
      <c r="B22" s="27">
        <f>'Raw Plate Reader Measurements'!$R$11</f>
        <v>4.8000000000000001E-2</v>
      </c>
      <c r="C22" s="27">
        <f>'Raw Plate Reader Measurements'!$R$12</f>
        <v>4.8000000000000001E-2</v>
      </c>
      <c r="D22" s="27">
        <f>'Raw Plate Reader Measurements'!$R$13</f>
        <v>4.7E-2</v>
      </c>
      <c r="E22" s="27">
        <f>'Raw Plate Reader Measurements'!$R$14</f>
        <v>4.8000000000000001E-2</v>
      </c>
      <c r="F22" s="3"/>
      <c r="G22" s="3"/>
      <c r="I22" s="27">
        <f>'Raw Plate Reader Measurements'!$G$11</f>
        <v>69</v>
      </c>
      <c r="J22" s="27">
        <f>'Raw Plate Reader Measurements'!$G$12</f>
        <v>58</v>
      </c>
      <c r="K22" s="27">
        <f>'Raw Plate Reader Measurements'!$G$13</f>
        <v>69</v>
      </c>
      <c r="L22" s="27">
        <f>'Raw Plate Reader Measurements'!$G$14</f>
        <v>71</v>
      </c>
      <c r="M22" s="3"/>
      <c r="N22" s="3"/>
      <c r="P22" s="4">
        <f t="shared" si="32"/>
        <v>4.500000000000004E-3</v>
      </c>
      <c r="Q22" s="4">
        <f t="shared" si="33"/>
        <v>4.500000000000004E-3</v>
      </c>
      <c r="R22" s="4">
        <f t="shared" si="34"/>
        <v>3.5000000000000031E-3</v>
      </c>
      <c r="S22" s="4">
        <f t="shared" si="35"/>
        <v>4.500000000000004E-3</v>
      </c>
      <c r="T22" s="4" t="str">
        <f t="shared" si="36"/>
        <v>---</v>
      </c>
      <c r="U22" s="4" t="str">
        <f t="shared" si="37"/>
        <v>---</v>
      </c>
      <c r="W22" s="4">
        <f t="shared" si="1"/>
        <v>4.5</v>
      </c>
      <c r="X22" s="4">
        <f t="shared" si="1"/>
        <v>-6.5</v>
      </c>
      <c r="Y22" s="4">
        <f t="shared" si="1"/>
        <v>4.5</v>
      </c>
      <c r="Z22" s="4">
        <f t="shared" si="1"/>
        <v>6.5</v>
      </c>
      <c r="AA22" s="4" t="str">
        <f t="shared" si="1"/>
        <v>---</v>
      </c>
      <c r="AB22" s="4" t="str">
        <f t="shared" si="1"/>
        <v>---</v>
      </c>
      <c r="AD22" s="15">
        <f t="shared" si="38"/>
        <v>8.5228071790605348E-2</v>
      </c>
      <c r="AE22" s="15">
        <f t="shared" si="39"/>
        <v>-0.12310721480865217</v>
      </c>
      <c r="AF22" s="15">
        <f t="shared" si="40"/>
        <v>0.10957894944506401</v>
      </c>
      <c r="AG22" s="15">
        <f t="shared" si="41"/>
        <v>0.12310721480865217</v>
      </c>
      <c r="AH22" s="15" t="str">
        <f t="shared" si="42"/>
        <v>---</v>
      </c>
      <c r="AI22" s="15" t="str">
        <f t="shared" si="43"/>
        <v>---</v>
      </c>
      <c r="AK22" s="15">
        <f t="shared" si="44"/>
        <v>4.8701755308917336E-2</v>
      </c>
      <c r="AL22" s="15">
        <f t="shared" si="45"/>
        <v>0.11560665952247604</v>
      </c>
      <c r="AM22" s="15" t="e">
        <f t="shared" si="46"/>
        <v>#NUM!</v>
      </c>
      <c r="AN22" s="14" t="e">
        <f t="shared" si="47"/>
        <v>#NUM!</v>
      </c>
      <c r="AP22" s="15">
        <f t="shared" si="48"/>
        <v>-2.4624244183034572</v>
      </c>
      <c r="AQ22" s="15" t="e">
        <f t="shared" si="49"/>
        <v>#NUM!</v>
      </c>
      <c r="AR22" s="15">
        <f t="shared" si="50"/>
        <v>-2.211109990022551</v>
      </c>
      <c r="AS22" s="15">
        <f t="shared" si="51"/>
        <v>-2.0946996381781395</v>
      </c>
      <c r="AT22" s="15" t="str">
        <f t="shared" si="52"/>
        <v>---</v>
      </c>
      <c r="AU22" s="15" t="str">
        <f t="shared" si="53"/>
        <v>---</v>
      </c>
    </row>
    <row r="23" spans="1:47">
      <c r="A23" t="s">
        <v>44</v>
      </c>
      <c r="B23" s="27">
        <f>'Raw Plate Reader Measurements'!$S$7</f>
        <v>4.8000000000000001E-2</v>
      </c>
      <c r="C23" s="27">
        <f>'Raw Plate Reader Measurements'!$S$8</f>
        <v>4.7E-2</v>
      </c>
      <c r="D23" s="27">
        <f>'Raw Plate Reader Measurements'!$S$9</f>
        <v>4.9000000000000002E-2</v>
      </c>
      <c r="E23" s="27">
        <f>'Raw Plate Reader Measurements'!$S$10</f>
        <v>4.7E-2</v>
      </c>
      <c r="F23" s="3"/>
      <c r="G23" s="3"/>
      <c r="I23" s="27">
        <f>'Raw Plate Reader Measurements'!$H$7</f>
        <v>77</v>
      </c>
      <c r="J23" s="27">
        <f>'Raw Plate Reader Measurements'!$H$8</f>
        <v>78</v>
      </c>
      <c r="K23" s="27">
        <f>'Raw Plate Reader Measurements'!$H$9</f>
        <v>64</v>
      </c>
      <c r="L23" s="27">
        <f>'Raw Plate Reader Measurements'!$H$10</f>
        <v>63</v>
      </c>
      <c r="M23" s="3"/>
      <c r="N23" s="3"/>
      <c r="P23" s="4">
        <f t="shared" ref="P23" si="166">IF(ISBLANK(B23),"---", B23-$B$9)</f>
        <v>4.500000000000004E-3</v>
      </c>
      <c r="Q23" s="4">
        <f t="shared" ref="Q23" si="167">IF(ISBLANK(C23),"---", C23-$B$9)</f>
        <v>3.5000000000000031E-3</v>
      </c>
      <c r="R23" s="4">
        <f t="shared" ref="R23" si="168">IF(ISBLANK(D23),"---", D23-$B$9)</f>
        <v>5.5000000000000049E-3</v>
      </c>
      <c r="S23" s="4">
        <f t="shared" ref="S23" si="169">IF(ISBLANK(E23),"---", E23-$B$9)</f>
        <v>3.5000000000000031E-3</v>
      </c>
      <c r="T23" s="4" t="str">
        <f t="shared" ref="T23" si="170">IF(ISBLANK(F23),"---", F23-$B$9)</f>
        <v>---</v>
      </c>
      <c r="U23" s="4" t="str">
        <f t="shared" ref="U23" si="171">IF(ISBLANK(G23),"---", G23-$B$9)</f>
        <v>---</v>
      </c>
      <c r="W23" s="4">
        <f t="shared" ref="W23" si="172">IF(ISBLANK(I23),"---",I23-$I$9)</f>
        <v>12.5</v>
      </c>
      <c r="X23" s="4">
        <f t="shared" ref="X23" si="173">IF(ISBLANK(J23),"---",J23-$I$9)</f>
        <v>13.5</v>
      </c>
      <c r="Y23" s="4">
        <f t="shared" ref="Y23" si="174">IF(ISBLANK(K23),"---",K23-$I$9)</f>
        <v>-0.5</v>
      </c>
      <c r="Z23" s="4">
        <f t="shared" ref="Z23" si="175">IF(ISBLANK(L23),"---",L23-$I$9)</f>
        <v>-1.5</v>
      </c>
      <c r="AA23" s="4" t="str">
        <f t="shared" ref="AA23" si="176">IF(ISBLANK(M23),"---",M23-$I$9)</f>
        <v>---</v>
      </c>
      <c r="AB23" s="4" t="str">
        <f t="shared" ref="AB23" si="177">IF(ISBLANK(N23),"---",N23-$I$9)</f>
        <v>---</v>
      </c>
      <c r="AD23" s="15">
        <f t="shared" ref="AD23" si="178">IF(AND(ISNUMBER(W23),ISNUMBER(P23)),(W23*$B$3)/(P23*$B$2),"---")</f>
        <v>0.23674464386279262</v>
      </c>
      <c r="AE23" s="15">
        <f t="shared" ref="AE23" si="179">IF(AND(ISNUMBER(X23),ISNUMBER(Q23)),(X23*$B$3)/(Q23*$B$2),"---")</f>
        <v>0.32873684833519201</v>
      </c>
      <c r="AF23" s="15">
        <f t="shared" ref="AF23" si="180">IF(AND(ISNUMBER(Y23),ISNUMBER(R23)),(Y23*$B$3)/(R23*$B$2),"---")</f>
        <v>-7.7480065264186673E-3</v>
      </c>
      <c r="AG23" s="15">
        <f t="shared" ref="AG23" si="181">IF(AND(ISNUMBER(Z23),ISNUMBER(S23)),(Z23*$B$3)/(S23*$B$2),"---")</f>
        <v>-3.6526316481688005E-2</v>
      </c>
      <c r="AH23" s="15" t="str">
        <f t="shared" ref="AH23" si="182">IF(AND(ISNUMBER(AA23),ISNUMBER(T23)),(AA23*$B$3)/(T23*$B$2),"---")</f>
        <v>---</v>
      </c>
      <c r="AI23" s="15" t="str">
        <f t="shared" ref="AI23" si="183">IF(AND(ISNUMBER(AB23),ISNUMBER(U23)),(AB23*$B$3)/(U23*$B$2),"---")</f>
        <v>---</v>
      </c>
      <c r="AK23" s="15">
        <f t="shared" ref="AK23" si="184">AVERAGE(AD23:AI23)</f>
        <v>0.13030179229746947</v>
      </c>
      <c r="AL23" s="15">
        <f t="shared" ref="AL23" si="185">STDEV(AD23:AI23)</f>
        <v>0.18036621722502794</v>
      </c>
      <c r="AM23" s="15" t="e">
        <f t="shared" ref="AM23" si="186">GEOMEAN(AD23:AI23)</f>
        <v>#NUM!</v>
      </c>
      <c r="AN23" s="14" t="e">
        <f t="shared" ref="AN23" si="187">EXP(STDEV(AP23:AU23))</f>
        <v>#NUM!</v>
      </c>
      <c r="AP23" s="15">
        <f t="shared" ref="AP23" si="188">IF(ISNUMBER(AD23),LN(AD23),"---")</f>
        <v>-1.4407731707714757</v>
      </c>
      <c r="AQ23" s="15">
        <f t="shared" ref="AQ23" si="189">IF(ISNUMBER(AE23),LN(AE23),"---")</f>
        <v>-1.1124977013544415</v>
      </c>
      <c r="AR23" s="15" t="e">
        <f t="shared" ref="AR23" si="190">IF(ISNUMBER(AF23),LN(AF23),"---")</f>
        <v>#NUM!</v>
      </c>
      <c r="AS23" s="15" t="e">
        <f t="shared" ref="AS23" si="191">IF(ISNUMBER(AG23),LN(AG23),"---")</f>
        <v>#NUM!</v>
      </c>
      <c r="AT23" s="15" t="str">
        <f t="shared" ref="AT23" si="192">IF(ISNUMBER(AH23),LN(AH23),"---")</f>
        <v>---</v>
      </c>
      <c r="AU23" s="15" t="str">
        <f t="shared" ref="AU23" si="193">IF(ISNUMBER(AI23),LN(AI23),"---")</f>
        <v>---</v>
      </c>
    </row>
    <row r="24" spans="1:47">
      <c r="A24" t="s">
        <v>45</v>
      </c>
      <c r="B24" s="27">
        <f>'Raw Plate Reader Measurements'!$S$11</f>
        <v>4.9000000000000002E-2</v>
      </c>
      <c r="C24" s="27">
        <f>'Raw Plate Reader Measurements'!$S$12</f>
        <v>4.9000000000000002E-2</v>
      </c>
      <c r="D24" s="27">
        <f>'Raw Plate Reader Measurements'!$S$13</f>
        <v>4.5999999999999999E-2</v>
      </c>
      <c r="E24" s="27">
        <f>'Raw Plate Reader Measurements'!$S$14</f>
        <v>4.7E-2</v>
      </c>
      <c r="F24" s="3"/>
      <c r="G24" s="3"/>
      <c r="I24" s="27">
        <f>'Raw Plate Reader Measurements'!$H$11</f>
        <v>68</v>
      </c>
      <c r="J24" s="27">
        <f>'Raw Plate Reader Measurements'!$H$12</f>
        <v>75</v>
      </c>
      <c r="K24" s="27">
        <f>'Raw Plate Reader Measurements'!$H$13</f>
        <v>81</v>
      </c>
      <c r="L24" s="27">
        <f>'Raw Plate Reader Measurements'!$H$14</f>
        <v>74</v>
      </c>
      <c r="M24" s="3"/>
      <c r="N24" s="3"/>
      <c r="P24" s="4">
        <f t="shared" si="32"/>
        <v>5.5000000000000049E-3</v>
      </c>
      <c r="Q24" s="4">
        <f t="shared" si="33"/>
        <v>5.5000000000000049E-3</v>
      </c>
      <c r="R24" s="4">
        <f t="shared" si="34"/>
        <v>2.5000000000000022E-3</v>
      </c>
      <c r="S24" s="4">
        <f t="shared" si="35"/>
        <v>3.5000000000000031E-3</v>
      </c>
      <c r="T24" s="4" t="str">
        <f t="shared" si="36"/>
        <v>---</v>
      </c>
      <c r="U24" s="4" t="str">
        <f t="shared" si="37"/>
        <v>---</v>
      </c>
      <c r="W24" s="4">
        <f t="shared" si="1"/>
        <v>3.5</v>
      </c>
      <c r="X24" s="4">
        <f t="shared" si="1"/>
        <v>10.5</v>
      </c>
      <c r="Y24" s="4">
        <f t="shared" si="1"/>
        <v>16.5</v>
      </c>
      <c r="Z24" s="4">
        <f t="shared" si="1"/>
        <v>9.5</v>
      </c>
      <c r="AA24" s="4" t="str">
        <f t="shared" si="1"/>
        <v>---</v>
      </c>
      <c r="AB24" s="4" t="str">
        <f t="shared" si="1"/>
        <v>---</v>
      </c>
      <c r="AD24" s="15">
        <f t="shared" si="38"/>
        <v>5.4236045684930671E-2</v>
      </c>
      <c r="AE24" s="15">
        <f t="shared" si="39"/>
        <v>0.16270813705479201</v>
      </c>
      <c r="AF24" s="15">
        <f t="shared" si="40"/>
        <v>0.56250527381799531</v>
      </c>
      <c r="AG24" s="15">
        <f t="shared" si="41"/>
        <v>0.23133333771735734</v>
      </c>
      <c r="AH24" s="15" t="str">
        <f t="shared" si="42"/>
        <v>---</v>
      </c>
      <c r="AI24" s="15" t="str">
        <f t="shared" si="43"/>
        <v>---</v>
      </c>
      <c r="AK24" s="15">
        <f t="shared" si="44"/>
        <v>0.25269569856876883</v>
      </c>
      <c r="AL24" s="15">
        <f t="shared" si="45"/>
        <v>0.21902992065564725</v>
      </c>
      <c r="AM24" s="15">
        <f t="shared" si="46"/>
        <v>0.18408378196851474</v>
      </c>
      <c r="AN24" s="14">
        <f t="shared" si="47"/>
        <v>2.6315254445722647</v>
      </c>
      <c r="AP24" s="15">
        <f t="shared" si="48"/>
        <v>-2.9144095420465144</v>
      </c>
      <c r="AQ24" s="15">
        <f t="shared" si="49"/>
        <v>-1.8157972533784046</v>
      </c>
      <c r="AR24" s="15">
        <f t="shared" si="50"/>
        <v>-0.57535476927107709</v>
      </c>
      <c r="AS24" s="15">
        <f t="shared" si="51"/>
        <v>-1.4638955881923299</v>
      </c>
      <c r="AT24" s="15" t="str">
        <f t="shared" si="52"/>
        <v>---</v>
      </c>
      <c r="AU24" s="15" t="str">
        <f t="shared" si="53"/>
        <v>---</v>
      </c>
    </row>
    <row r="25" spans="1:47">
      <c r="A25" t="s">
        <v>46</v>
      </c>
      <c r="B25" s="27">
        <f>'Raw Plate Reader Measurements'!$T$7</f>
        <v>4.8000000000000001E-2</v>
      </c>
      <c r="C25" s="27">
        <f>'Raw Plate Reader Measurements'!$T$8</f>
        <v>4.8000000000000001E-2</v>
      </c>
      <c r="D25" s="27">
        <f>'Raw Plate Reader Measurements'!$T$9</f>
        <v>4.8000000000000001E-2</v>
      </c>
      <c r="E25" s="27">
        <f>'Raw Plate Reader Measurements'!$T$10</f>
        <v>4.8000000000000001E-2</v>
      </c>
      <c r="F25" s="3"/>
      <c r="G25" s="3"/>
      <c r="I25" s="27">
        <f>'Raw Plate Reader Measurements'!$I$7</f>
        <v>60</v>
      </c>
      <c r="J25" s="27">
        <f>'Raw Plate Reader Measurements'!$I$8</f>
        <v>71</v>
      </c>
      <c r="K25" s="27">
        <f>'Raw Plate Reader Measurements'!$I$9</f>
        <v>79</v>
      </c>
      <c r="L25" s="27">
        <f>'Raw Plate Reader Measurements'!$I$10</f>
        <v>75</v>
      </c>
      <c r="M25" s="3"/>
      <c r="N25" s="3"/>
      <c r="P25" s="4">
        <f t="shared" ref="P25" si="194">IF(ISBLANK(B25),"---", B25-$B$9)</f>
        <v>4.500000000000004E-3</v>
      </c>
      <c r="Q25" s="4">
        <f t="shared" ref="Q25" si="195">IF(ISBLANK(C25),"---", C25-$B$9)</f>
        <v>4.500000000000004E-3</v>
      </c>
      <c r="R25" s="4">
        <f t="shared" ref="R25" si="196">IF(ISBLANK(D25),"---", D25-$B$9)</f>
        <v>4.500000000000004E-3</v>
      </c>
      <c r="S25" s="4">
        <f t="shared" ref="S25" si="197">IF(ISBLANK(E25),"---", E25-$B$9)</f>
        <v>4.500000000000004E-3</v>
      </c>
      <c r="T25" s="4" t="str">
        <f t="shared" ref="T25" si="198">IF(ISBLANK(F25),"---", F25-$B$9)</f>
        <v>---</v>
      </c>
      <c r="U25" s="4" t="str">
        <f t="shared" ref="U25" si="199">IF(ISBLANK(G25),"---", G25-$B$9)</f>
        <v>---</v>
      </c>
      <c r="W25" s="4">
        <f t="shared" ref="W25" si="200">IF(ISBLANK(I25),"---",I25-$I$9)</f>
        <v>-4.5</v>
      </c>
      <c r="X25" s="4">
        <f t="shared" ref="X25" si="201">IF(ISBLANK(J25),"---",J25-$I$9)</f>
        <v>6.5</v>
      </c>
      <c r="Y25" s="4">
        <f t="shared" ref="Y25" si="202">IF(ISBLANK(K25),"---",K25-$I$9)</f>
        <v>14.5</v>
      </c>
      <c r="Z25" s="4">
        <f t="shared" ref="Z25" si="203">IF(ISBLANK(L25),"---",L25-$I$9)</f>
        <v>10.5</v>
      </c>
      <c r="AA25" s="4" t="str">
        <f t="shared" ref="AA25" si="204">IF(ISBLANK(M25),"---",M25-$I$9)</f>
        <v>---</v>
      </c>
      <c r="AB25" s="4" t="str">
        <f t="shared" ref="AB25" si="205">IF(ISBLANK(N25),"---",N25-$I$9)</f>
        <v>---</v>
      </c>
      <c r="AD25" s="15">
        <f t="shared" ref="AD25" si="206">IF(AND(ISNUMBER(W25),ISNUMBER(P25)),(W25*$B$3)/(P25*$B$2),"---")</f>
        <v>-8.5228071790605348E-2</v>
      </c>
      <c r="AE25" s="15">
        <f t="shared" ref="AE25" si="207">IF(AND(ISNUMBER(X25),ISNUMBER(Q25)),(X25*$B$3)/(Q25*$B$2),"---")</f>
        <v>0.12310721480865217</v>
      </c>
      <c r="AF25" s="15">
        <f t="shared" ref="AF25" si="208">IF(AND(ISNUMBER(Y25),ISNUMBER(R25)),(Y25*$B$3)/(R25*$B$2),"---")</f>
        <v>0.27462378688083944</v>
      </c>
      <c r="AG25" s="15">
        <f t="shared" ref="AG25" si="209">IF(AND(ISNUMBER(Z25),ISNUMBER(S25)),(Z25*$B$3)/(S25*$B$2),"---")</f>
        <v>0.1988655008447458</v>
      </c>
      <c r="AH25" s="15" t="str">
        <f t="shared" ref="AH25" si="210">IF(AND(ISNUMBER(AA25),ISNUMBER(T25)),(AA25*$B$3)/(T25*$B$2),"---")</f>
        <v>---</v>
      </c>
      <c r="AI25" s="15" t="str">
        <f t="shared" ref="AI25" si="211">IF(AND(ISNUMBER(AB25),ISNUMBER(U25)),(AB25*$B$3)/(U25*$B$2),"---")</f>
        <v>---</v>
      </c>
      <c r="AK25" s="15">
        <f t="shared" ref="AK25" si="212">AVERAGE(AD25:AI25)</f>
        <v>0.12784210768590804</v>
      </c>
      <c r="AL25" s="15">
        <f t="shared" ref="AL25" si="213">STDEV(AD25:AI25)</f>
        <v>0.15493063428062606</v>
      </c>
      <c r="AM25" s="15" t="e">
        <f t="shared" ref="AM25" si="214">GEOMEAN(AD25:AI25)</f>
        <v>#NUM!</v>
      </c>
      <c r="AN25" s="14" t="e">
        <f t="shared" ref="AN25" si="215">EXP(STDEV(AP25:AU25))</f>
        <v>#NUM!</v>
      </c>
      <c r="AP25" s="15" t="e">
        <f t="shared" ref="AP25" si="216">IF(ISNUMBER(AD25),LN(AD25),"---")</f>
        <v>#NUM!</v>
      </c>
      <c r="AQ25" s="15">
        <f t="shared" ref="AQ25" si="217">IF(ISNUMBER(AE25),LN(AE25),"---")</f>
        <v>-2.0946996381781395</v>
      </c>
      <c r="AR25" s="15">
        <f t="shared" ref="AR25" si="218">IF(ISNUMBER(AF25),LN(AF25),"---")</f>
        <v>-1.2923531656532024</v>
      </c>
      <c r="AS25" s="15">
        <f t="shared" ref="AS25" si="219">IF(ISNUMBER(AG25),LN(AG25),"---")</f>
        <v>-1.6151265579162535</v>
      </c>
      <c r="AT25" s="15" t="str">
        <f t="shared" ref="AT25" si="220">IF(ISNUMBER(AH25),LN(AH25),"---")</f>
        <v>---</v>
      </c>
      <c r="AU25" s="15" t="str">
        <f t="shared" ref="AU25" si="221">IF(ISNUMBER(AI25),LN(AI25),"---")</f>
        <v>---</v>
      </c>
    </row>
    <row r="26" spans="1:47">
      <c r="A26" t="s">
        <v>47</v>
      </c>
      <c r="B26" s="27">
        <f>'Raw Plate Reader Measurements'!$T$11</f>
        <v>5.3999999999999999E-2</v>
      </c>
      <c r="C26" s="27">
        <f>'Raw Plate Reader Measurements'!$T$12</f>
        <v>4.8000000000000001E-2</v>
      </c>
      <c r="D26" s="27">
        <f>'Raw Plate Reader Measurements'!$T$13</f>
        <v>4.4999999999999998E-2</v>
      </c>
      <c r="E26" s="27">
        <f>'Raw Plate Reader Measurements'!$T$14</f>
        <v>4.8000000000000001E-2</v>
      </c>
      <c r="F26" s="3"/>
      <c r="G26" s="3"/>
      <c r="I26" s="27">
        <f>'Raw Plate Reader Measurements'!$I$11</f>
        <v>64</v>
      </c>
      <c r="J26" s="27">
        <f>'Raw Plate Reader Measurements'!$I$12</f>
        <v>60</v>
      </c>
      <c r="K26" s="27">
        <f>'Raw Plate Reader Measurements'!$I$13</f>
        <v>52</v>
      </c>
      <c r="L26" s="27">
        <f>'Raw Plate Reader Measurements'!$I$14</f>
        <v>74</v>
      </c>
      <c r="M26" s="3"/>
      <c r="N26" s="3"/>
      <c r="P26" s="4">
        <f t="shared" si="32"/>
        <v>1.0500000000000002E-2</v>
      </c>
      <c r="Q26" s="4">
        <f t="shared" si="33"/>
        <v>4.500000000000004E-3</v>
      </c>
      <c r="R26" s="4">
        <f t="shared" si="34"/>
        <v>1.5000000000000013E-3</v>
      </c>
      <c r="S26" s="4">
        <f t="shared" si="35"/>
        <v>4.500000000000004E-3</v>
      </c>
      <c r="T26" s="4" t="str">
        <f t="shared" si="36"/>
        <v>---</v>
      </c>
      <c r="U26" s="4" t="str">
        <f t="shared" si="37"/>
        <v>---</v>
      </c>
      <c r="W26" s="4">
        <f t="shared" si="1"/>
        <v>-0.5</v>
      </c>
      <c r="X26" s="4">
        <f t="shared" si="1"/>
        <v>-4.5</v>
      </c>
      <c r="Y26" s="4">
        <f t="shared" si="1"/>
        <v>-12.5</v>
      </c>
      <c r="Z26" s="4">
        <f t="shared" si="1"/>
        <v>9.5</v>
      </c>
      <c r="AA26" s="4" t="str">
        <f t="shared" si="1"/>
        <v>---</v>
      </c>
      <c r="AB26" s="4" t="str">
        <f t="shared" si="1"/>
        <v>---</v>
      </c>
      <c r="AD26" s="15">
        <f t="shared" si="38"/>
        <v>-4.0584796090764475E-3</v>
      </c>
      <c r="AE26" s="15">
        <f t="shared" si="39"/>
        <v>-8.5228071790605348E-2</v>
      </c>
      <c r="AF26" s="15">
        <f t="shared" si="40"/>
        <v>-0.71023393158837789</v>
      </c>
      <c r="AG26" s="15">
        <f t="shared" si="41"/>
        <v>0.17992592933572238</v>
      </c>
      <c r="AH26" s="15" t="str">
        <f t="shared" si="42"/>
        <v>---</v>
      </c>
      <c r="AI26" s="15" t="str">
        <f t="shared" si="43"/>
        <v>---</v>
      </c>
      <c r="AK26" s="15">
        <f t="shared" si="44"/>
        <v>-0.15489863841308432</v>
      </c>
      <c r="AL26" s="15">
        <f t="shared" si="45"/>
        <v>0.38648480797041262</v>
      </c>
      <c r="AM26" s="15" t="e">
        <f t="shared" si="46"/>
        <v>#NUM!</v>
      </c>
      <c r="AN26" s="14" t="e">
        <f t="shared" si="47"/>
        <v>#NUM!</v>
      </c>
      <c r="AP26" s="15" t="e">
        <f t="shared" si="48"/>
        <v>#NUM!</v>
      </c>
      <c r="AQ26" s="15" t="e">
        <f t="shared" si="49"/>
        <v>#NUM!</v>
      </c>
      <c r="AR26" s="15" t="e">
        <f t="shared" si="50"/>
        <v>#NUM!</v>
      </c>
      <c r="AS26" s="15">
        <f t="shared" si="51"/>
        <v>-1.715210016473236</v>
      </c>
      <c r="AT26" s="15" t="str">
        <f t="shared" si="52"/>
        <v>---</v>
      </c>
      <c r="AU26" s="15" t="str">
        <f t="shared" si="53"/>
        <v>---</v>
      </c>
    </row>
    <row r="28" spans="1:47">
      <c r="A28" s="24" t="s">
        <v>70</v>
      </c>
    </row>
    <row r="29" spans="1:47">
      <c r="A29" t="s">
        <v>75</v>
      </c>
      <c r="B29" s="27">
        <f>'Raw Plate Reader Measurements'!$M$17</f>
        <v>5.7000000000000002E-2</v>
      </c>
      <c r="C29" s="27">
        <f>'Raw Plate Reader Measurements'!$M$18</f>
        <v>5.7000000000000002E-2</v>
      </c>
      <c r="D29" s="27">
        <f>'Raw Plate Reader Measurements'!$M$19</f>
        <v>5.6000000000000001E-2</v>
      </c>
      <c r="E29" s="27">
        <f>'Raw Plate Reader Measurements'!$M$20</f>
        <v>5.7000000000000002E-2</v>
      </c>
      <c r="F29" s="3"/>
      <c r="G29" s="3"/>
      <c r="I29" s="27">
        <f>'Raw Plate Reader Measurements'!$B$17</f>
        <v>69</v>
      </c>
      <c r="J29" s="27">
        <f>'Raw Plate Reader Measurements'!$B$18</f>
        <v>71</v>
      </c>
      <c r="K29" s="27">
        <f>'Raw Plate Reader Measurements'!$B$19</f>
        <v>80</v>
      </c>
      <c r="L29" s="27">
        <f>'Raw Plate Reader Measurements'!$B$20</f>
        <v>70</v>
      </c>
      <c r="M29" s="3"/>
      <c r="N29" s="3"/>
      <c r="P29" s="4">
        <f t="shared" ref="P29:P44" si="222">IF(ISBLANK(B29),"---", B29-$B$9)</f>
        <v>1.3500000000000005E-2</v>
      </c>
      <c r="Q29" s="4">
        <f t="shared" ref="Q29:Q44" si="223">IF(ISBLANK(C29),"---", C29-$B$9)</f>
        <v>1.3500000000000005E-2</v>
      </c>
      <c r="R29" s="4">
        <f t="shared" ref="R29:R44" si="224">IF(ISBLANK(D29),"---", D29-$B$9)</f>
        <v>1.2500000000000004E-2</v>
      </c>
      <c r="S29" s="4">
        <f t="shared" ref="S29:S44" si="225">IF(ISBLANK(E29),"---", E29-$B$9)</f>
        <v>1.3500000000000005E-2</v>
      </c>
      <c r="T29" s="4" t="str">
        <f t="shared" ref="T29:T44" si="226">IF(ISBLANK(F29),"---", F29-$B$9)</f>
        <v>---</v>
      </c>
      <c r="U29" s="4" t="str">
        <f t="shared" ref="U29:U44" si="227">IF(ISBLANK(G29),"---", G29-$B$9)</f>
        <v>---</v>
      </c>
      <c r="W29" s="4">
        <f t="shared" ref="W29:W44" si="228">IF(ISBLANK(I29),"---",I29-$I$9)</f>
        <v>4.5</v>
      </c>
      <c r="X29" s="4">
        <f t="shared" ref="X29:X44" si="229">IF(ISBLANK(J29),"---",J29-$I$9)</f>
        <v>6.5</v>
      </c>
      <c r="Y29" s="4">
        <f t="shared" ref="Y29:Y44" si="230">IF(ISBLANK(K29),"---",K29-$I$9)</f>
        <v>15.5</v>
      </c>
      <c r="Z29" s="4">
        <f t="shared" ref="Z29:Z44" si="231">IF(ISBLANK(L29),"---",L29-$I$9)</f>
        <v>5.5</v>
      </c>
      <c r="AA29" s="4" t="str">
        <f t="shared" ref="AA29:AA44" si="232">IF(ISBLANK(M29),"---",M29-$I$9)</f>
        <v>---</v>
      </c>
      <c r="AB29" s="4" t="str">
        <f t="shared" ref="AB29:AB44" si="233">IF(ISBLANK(N29),"---",N29-$I$9)</f>
        <v>---</v>
      </c>
      <c r="AD29" s="15">
        <f t="shared" ref="AD29:AD44" si="234">IF(AND(ISNUMBER(W29),ISNUMBER(P29)),(W29*$B$3)/(P29*$B$2),"---")</f>
        <v>2.8409357263535131E-2</v>
      </c>
      <c r="AE29" s="15">
        <f t="shared" ref="AE29:AE44" si="235">IF(AND(ISNUMBER(X29),ISNUMBER(Q29)),(X29*$B$3)/(Q29*$B$2),"---")</f>
        <v>4.1035738269550745E-2</v>
      </c>
      <c r="AF29" s="15">
        <f t="shared" ref="AF29:AF44" si="236">IF(AND(ISNUMBER(Y29),ISNUMBER(R29)),(Y29*$B$3)/(R29*$B$2),"---")</f>
        <v>0.10568280902035068</v>
      </c>
      <c r="AG29" s="15">
        <f t="shared" ref="AG29:AG44" si="237">IF(AND(ISNUMBER(Z29),ISNUMBER(S29)),(Z29*$B$3)/(S29*$B$2),"---")</f>
        <v>3.472254776654294E-2</v>
      </c>
      <c r="AH29" s="15" t="str">
        <f t="shared" ref="AH29:AH44" si="238">IF(AND(ISNUMBER(AA29),ISNUMBER(T29)),(AA29*$B$3)/(T29*$B$2),"---")</f>
        <v>---</v>
      </c>
      <c r="AI29" s="15" t="str">
        <f t="shared" ref="AI29:AI44" si="239">IF(AND(ISNUMBER(AB29),ISNUMBER(U29)),(AB29*$B$3)/(U29*$B$2),"---")</f>
        <v>---</v>
      </c>
      <c r="AK29" s="15">
        <f>AVERAGE(AD29:AI29)</f>
        <v>5.2462613079994877E-2</v>
      </c>
      <c r="AL29" s="15">
        <f>STDEV(AD29:AI29)</f>
        <v>3.5852623133047601E-2</v>
      </c>
      <c r="AM29" s="15">
        <f>GEOMEAN(AD29:AI29)</f>
        <v>4.5478894353542437E-2</v>
      </c>
      <c r="AN29" s="14">
        <f>EXP(STDEV(AP29:AU29))</f>
        <v>1.7894065154051633</v>
      </c>
      <c r="AP29" s="15">
        <f>IF(ISNUMBER(AD29),LN(AD29),"---")</f>
        <v>-3.5610367069715663</v>
      </c>
      <c r="AQ29" s="15">
        <f t="shared" ref="AQ29:AQ44" si="240">IF(ISNUMBER(AE29),LN(AE29),"---")</f>
        <v>-3.1933119268462486</v>
      </c>
      <c r="AR29" s="15">
        <f t="shared" ref="AR29:AR44" si="241">IF(ISNUMBER(AF29),LN(AF29),"---")</f>
        <v>-2.247313038686511</v>
      </c>
      <c r="AS29" s="15">
        <f t="shared" ref="AS29:AS44" si="242">IF(ISNUMBER(AG29),LN(AG29),"---")</f>
        <v>-3.3603660115094152</v>
      </c>
      <c r="AT29" s="15" t="str">
        <f t="shared" ref="AT29:AT44" si="243">IF(ISNUMBER(AH29),LN(AH29),"---")</f>
        <v>---</v>
      </c>
      <c r="AU29" s="15" t="str">
        <f t="shared" ref="AU29:AU44" si="244">IF(ISNUMBER(AI29),LN(AI29),"---")</f>
        <v>---</v>
      </c>
    </row>
    <row r="30" spans="1:47">
      <c r="A30" t="s">
        <v>76</v>
      </c>
      <c r="B30" s="27">
        <f>'Raw Plate Reader Measurements'!$M$21</f>
        <v>5.8999999999999997E-2</v>
      </c>
      <c r="C30" s="27">
        <f>'Raw Plate Reader Measurements'!$M$22</f>
        <v>5.8000000000000003E-2</v>
      </c>
      <c r="D30" s="27">
        <f>'Raw Plate Reader Measurements'!$M$23</f>
        <v>5.8999999999999997E-2</v>
      </c>
      <c r="E30" s="27">
        <f>'Raw Plate Reader Measurements'!$M$24</f>
        <v>5.8999999999999997E-2</v>
      </c>
      <c r="F30" s="3"/>
      <c r="G30" s="3"/>
      <c r="I30" s="27">
        <f>'Raw Plate Reader Measurements'!$B$21</f>
        <v>96</v>
      </c>
      <c r="J30" s="27">
        <f>'Raw Plate Reader Measurements'!$B$22</f>
        <v>73</v>
      </c>
      <c r="K30" s="27">
        <f>'Raw Plate Reader Measurements'!$B$23</f>
        <v>105</v>
      </c>
      <c r="L30" s="27">
        <f>'Raw Plate Reader Measurements'!$B$24</f>
        <v>76</v>
      </c>
      <c r="M30" s="3"/>
      <c r="N30" s="3"/>
      <c r="P30" s="4">
        <f t="shared" si="222"/>
        <v>1.55E-2</v>
      </c>
      <c r="Q30" s="4">
        <f t="shared" si="223"/>
        <v>1.4500000000000006E-2</v>
      </c>
      <c r="R30" s="4">
        <f t="shared" si="224"/>
        <v>1.55E-2</v>
      </c>
      <c r="S30" s="4">
        <f t="shared" si="225"/>
        <v>1.55E-2</v>
      </c>
      <c r="T30" s="4" t="str">
        <f t="shared" si="226"/>
        <v>---</v>
      </c>
      <c r="U30" s="4" t="str">
        <f t="shared" si="227"/>
        <v>---</v>
      </c>
      <c r="W30" s="4">
        <f t="shared" si="228"/>
        <v>31.5</v>
      </c>
      <c r="X30" s="4">
        <f t="shared" si="229"/>
        <v>8.5</v>
      </c>
      <c r="Y30" s="4">
        <f t="shared" si="230"/>
        <v>40.5</v>
      </c>
      <c r="Z30" s="4">
        <f t="shared" si="231"/>
        <v>11.5</v>
      </c>
      <c r="AA30" s="4" t="str">
        <f t="shared" si="232"/>
        <v>---</v>
      </c>
      <c r="AB30" s="4" t="str">
        <f t="shared" si="233"/>
        <v>---</v>
      </c>
      <c r="AD30" s="15">
        <f t="shared" si="234"/>
        <v>0.17320543621961745</v>
      </c>
      <c r="AE30" s="15">
        <f t="shared" si="235"/>
        <v>4.9961283463458322E-2</v>
      </c>
      <c r="AF30" s="15">
        <f t="shared" si="236"/>
        <v>0.22269270371093675</v>
      </c>
      <c r="AG30" s="15">
        <f t="shared" si="237"/>
        <v>6.3233730683352404E-2</v>
      </c>
      <c r="AH30" s="15" t="str">
        <f t="shared" si="238"/>
        <v>---</v>
      </c>
      <c r="AI30" s="15" t="str">
        <f t="shared" si="239"/>
        <v>---</v>
      </c>
      <c r="AK30" s="15">
        <f>AVERAGE(AD30:AI30)</f>
        <v>0.12727328851934122</v>
      </c>
      <c r="AL30" s="15">
        <f>STDEV(AD30:AI30)</f>
        <v>8.4247330484820915E-2</v>
      </c>
      <c r="AM30" s="15">
        <f>GEOMEAN(AD30:AI30)</f>
        <v>0.10506606681808019</v>
      </c>
      <c r="AN30" s="14">
        <f>EXP(STDEV(AP30:AU30))</f>
        <v>2.087320355087507</v>
      </c>
      <c r="AP30" s="15">
        <f>IF(ISNUMBER(AD30),LN(AD30),"---")</f>
        <v>-1.7532768963970697</v>
      </c>
      <c r="AQ30" s="15">
        <f t="shared" si="240"/>
        <v>-2.9965069042337147</v>
      </c>
      <c r="AR30" s="15">
        <f t="shared" si="241"/>
        <v>-1.5019624681161636</v>
      </c>
      <c r="AS30" s="15">
        <f t="shared" si="242"/>
        <v>-2.7609174068594529</v>
      </c>
      <c r="AT30" s="15" t="str">
        <f t="shared" si="243"/>
        <v>---</v>
      </c>
      <c r="AU30" s="15" t="str">
        <f t="shared" si="244"/>
        <v>---</v>
      </c>
    </row>
    <row r="31" spans="1:47">
      <c r="A31" t="s">
        <v>77</v>
      </c>
      <c r="B31" s="27">
        <f>'Raw Plate Reader Measurements'!$N$17</f>
        <v>5.7000000000000002E-2</v>
      </c>
      <c r="C31" s="27">
        <f>'Raw Plate Reader Measurements'!$N$18</f>
        <v>5.7000000000000002E-2</v>
      </c>
      <c r="D31" s="27">
        <f>'Raw Plate Reader Measurements'!$N$19</f>
        <v>5.5E-2</v>
      </c>
      <c r="E31" s="27">
        <f>'Raw Plate Reader Measurements'!$N$20</f>
        <v>5.7000000000000002E-2</v>
      </c>
      <c r="F31" s="3"/>
      <c r="G31" s="3"/>
      <c r="I31" s="27">
        <f>'Raw Plate Reader Measurements'!$C$17</f>
        <v>80</v>
      </c>
      <c r="J31" s="27">
        <f>'Raw Plate Reader Measurements'!$C$18</f>
        <v>59</v>
      </c>
      <c r="K31" s="27">
        <f>'Raw Plate Reader Measurements'!$C$19</f>
        <v>61</v>
      </c>
      <c r="L31" s="27">
        <f>'Raw Plate Reader Measurements'!$C$20</f>
        <v>81</v>
      </c>
      <c r="M31" s="3"/>
      <c r="N31" s="3"/>
      <c r="P31" s="4">
        <f t="shared" si="222"/>
        <v>1.3500000000000005E-2</v>
      </c>
      <c r="Q31" s="4">
        <f t="shared" si="223"/>
        <v>1.3500000000000005E-2</v>
      </c>
      <c r="R31" s="4">
        <f t="shared" si="224"/>
        <v>1.1500000000000003E-2</v>
      </c>
      <c r="S31" s="4">
        <f t="shared" si="225"/>
        <v>1.3500000000000005E-2</v>
      </c>
      <c r="T31" s="4" t="str">
        <f t="shared" si="226"/>
        <v>---</v>
      </c>
      <c r="U31" s="4" t="str">
        <f t="shared" si="227"/>
        <v>---</v>
      </c>
      <c r="W31" s="4">
        <f t="shared" si="228"/>
        <v>15.5</v>
      </c>
      <c r="X31" s="4">
        <f t="shared" si="229"/>
        <v>-5.5</v>
      </c>
      <c r="Y31" s="4">
        <f t="shared" si="230"/>
        <v>-3.5</v>
      </c>
      <c r="Z31" s="4">
        <f t="shared" si="231"/>
        <v>16.5</v>
      </c>
      <c r="AA31" s="4" t="str">
        <f t="shared" si="232"/>
        <v>---</v>
      </c>
      <c r="AB31" s="4" t="str">
        <f t="shared" si="233"/>
        <v>---</v>
      </c>
      <c r="AC31" s="12"/>
      <c r="AD31" s="15">
        <f t="shared" si="234"/>
        <v>9.7854452796621E-2</v>
      </c>
      <c r="AE31" s="15">
        <f t="shared" si="235"/>
        <v>-3.472254776654294E-2</v>
      </c>
      <c r="AF31" s="15">
        <f t="shared" si="236"/>
        <v>-2.5938978371053814E-2</v>
      </c>
      <c r="AG31" s="15">
        <f t="shared" si="237"/>
        <v>0.10416764329962881</v>
      </c>
      <c r="AH31" s="15" t="str">
        <f t="shared" si="238"/>
        <v>---</v>
      </c>
      <c r="AI31" s="15" t="str">
        <f t="shared" si="239"/>
        <v>---</v>
      </c>
      <c r="AJ31" s="12"/>
      <c r="AK31" s="15">
        <f t="shared" ref="AK31:AK44" si="245">AVERAGE(AD31:AI31)</f>
        <v>3.5340142489663266E-2</v>
      </c>
      <c r="AL31" s="15">
        <f t="shared" ref="AL31:AL44" si="246">STDEV(AD31:AI31)</f>
        <v>7.5958706063009154E-2</v>
      </c>
      <c r="AM31" s="15" t="e">
        <f t="shared" ref="AM31:AM44" si="247">GEOMEAN(AD31:AI31)</f>
        <v>#NUM!</v>
      </c>
      <c r="AN31" s="14" t="e">
        <f t="shared" ref="AN31:AN44" si="248">EXP(STDEV(AP31:AU31))</f>
        <v>#NUM!</v>
      </c>
      <c r="AP31" s="15">
        <f t="shared" ref="AP31:AP44" si="249">IF(ISNUMBER(AD31),LN(AD31),"---")</f>
        <v>-2.3242740798226396</v>
      </c>
      <c r="AQ31" s="15" t="e">
        <f t="shared" si="240"/>
        <v>#NUM!</v>
      </c>
      <c r="AR31" s="15" t="e">
        <f t="shared" si="241"/>
        <v>#NUM!</v>
      </c>
      <c r="AS31" s="15">
        <f t="shared" si="242"/>
        <v>-2.2617537228413052</v>
      </c>
      <c r="AT31" s="15" t="str">
        <f t="shared" si="243"/>
        <v>---</v>
      </c>
      <c r="AU31" s="15" t="str">
        <f t="shared" si="244"/>
        <v>---</v>
      </c>
    </row>
    <row r="32" spans="1:47">
      <c r="A32" t="s">
        <v>78</v>
      </c>
      <c r="B32" s="27">
        <f>'Raw Plate Reader Measurements'!$N$21</f>
        <v>5.8999999999999997E-2</v>
      </c>
      <c r="C32" s="27">
        <f>'Raw Plate Reader Measurements'!$N$22</f>
        <v>5.5E-2</v>
      </c>
      <c r="D32" s="27">
        <f>'Raw Plate Reader Measurements'!$N$23</f>
        <v>5.8000000000000003E-2</v>
      </c>
      <c r="E32" s="27">
        <f>'Raw Plate Reader Measurements'!$N$24</f>
        <v>6.3E-2</v>
      </c>
      <c r="F32" s="3"/>
      <c r="G32" s="3"/>
      <c r="I32" s="27">
        <f>'Raw Plate Reader Measurements'!$C$21</f>
        <v>79</v>
      </c>
      <c r="J32" s="27">
        <f>'Raw Plate Reader Measurements'!$C$22</f>
        <v>68</v>
      </c>
      <c r="K32" s="27">
        <f>'Raw Plate Reader Measurements'!$C$23</f>
        <v>63</v>
      </c>
      <c r="L32" s="27">
        <f>'Raw Plate Reader Measurements'!$C$24</f>
        <v>82</v>
      </c>
      <c r="M32" s="3"/>
      <c r="N32" s="3"/>
      <c r="P32" s="4">
        <f t="shared" si="222"/>
        <v>1.55E-2</v>
      </c>
      <c r="Q32" s="4">
        <f t="shared" si="223"/>
        <v>1.1500000000000003E-2</v>
      </c>
      <c r="R32" s="4">
        <f t="shared" si="224"/>
        <v>1.4500000000000006E-2</v>
      </c>
      <c r="S32" s="4">
        <f t="shared" si="225"/>
        <v>1.9500000000000003E-2</v>
      </c>
      <c r="T32" s="4" t="str">
        <f t="shared" si="226"/>
        <v>---</v>
      </c>
      <c r="U32" s="4" t="str">
        <f t="shared" si="227"/>
        <v>---</v>
      </c>
      <c r="W32" s="4">
        <f t="shared" si="228"/>
        <v>14.5</v>
      </c>
      <c r="X32" s="4">
        <f t="shared" si="229"/>
        <v>3.5</v>
      </c>
      <c r="Y32" s="4">
        <f t="shared" si="230"/>
        <v>-1.5</v>
      </c>
      <c r="Z32" s="4">
        <f t="shared" si="231"/>
        <v>17.5</v>
      </c>
      <c r="AA32" s="4" t="str">
        <f t="shared" si="232"/>
        <v>---</v>
      </c>
      <c r="AB32" s="4" t="str">
        <f t="shared" si="233"/>
        <v>---</v>
      </c>
      <c r="AC32" s="12"/>
      <c r="AD32" s="15">
        <f t="shared" si="234"/>
        <v>7.9729486513792164E-2</v>
      </c>
      <c r="AE32" s="15">
        <f t="shared" si="235"/>
        <v>2.5938978371053814E-2</v>
      </c>
      <c r="AF32" s="15">
        <f t="shared" si="236"/>
        <v>-8.8166970817867632E-3</v>
      </c>
      <c r="AG32" s="15">
        <f t="shared" si="237"/>
        <v>7.6486731094133051E-2</v>
      </c>
      <c r="AH32" s="15" t="str">
        <f t="shared" si="238"/>
        <v>---</v>
      </c>
      <c r="AI32" s="15" t="str">
        <f t="shared" si="239"/>
        <v>---</v>
      </c>
      <c r="AJ32" s="12"/>
      <c r="AK32" s="15">
        <f t="shared" si="245"/>
        <v>4.3334624724298068E-2</v>
      </c>
      <c r="AL32" s="15">
        <f t="shared" si="246"/>
        <v>4.2606795231129466E-2</v>
      </c>
      <c r="AM32" s="15" t="e">
        <f t="shared" si="247"/>
        <v>#NUM!</v>
      </c>
      <c r="AN32" s="14" t="e">
        <f t="shared" si="248"/>
        <v>#NUM!</v>
      </c>
      <c r="AP32" s="15">
        <f t="shared" si="249"/>
        <v>-2.5291157928021284</v>
      </c>
      <c r="AQ32" s="15">
        <f t="shared" si="240"/>
        <v>-3.6520084851772929</v>
      </c>
      <c r="AR32" s="15" t="e">
        <f t="shared" si="241"/>
        <v>#NUM!</v>
      </c>
      <c r="AS32" s="15">
        <f t="shared" si="242"/>
        <v>-2.570638002943689</v>
      </c>
      <c r="AT32" s="15" t="str">
        <f t="shared" si="243"/>
        <v>---</v>
      </c>
      <c r="AU32" s="15" t="str">
        <f t="shared" si="244"/>
        <v>---</v>
      </c>
    </row>
    <row r="33" spans="1:47">
      <c r="A33" t="s">
        <v>39</v>
      </c>
      <c r="B33" s="27">
        <f>'Raw Plate Reader Measurements'!$O$17</f>
        <v>4.7E-2</v>
      </c>
      <c r="C33" s="27">
        <f>'Raw Plate Reader Measurements'!$O$18</f>
        <v>4.9000000000000002E-2</v>
      </c>
      <c r="D33" s="27">
        <f>'Raw Plate Reader Measurements'!$O$19</f>
        <v>4.9000000000000002E-2</v>
      </c>
      <c r="E33" s="27">
        <f>'Raw Plate Reader Measurements'!$O$20</f>
        <v>4.8000000000000001E-2</v>
      </c>
      <c r="F33" s="3"/>
      <c r="G33" s="3"/>
      <c r="I33" s="27">
        <f>'Raw Plate Reader Measurements'!$D$17</f>
        <v>116</v>
      </c>
      <c r="J33" s="27">
        <f>'Raw Plate Reader Measurements'!$D$18</f>
        <v>112</v>
      </c>
      <c r="K33" s="27">
        <f>'Raw Plate Reader Measurements'!$D$19</f>
        <v>109</v>
      </c>
      <c r="L33" s="27">
        <f>'Raw Plate Reader Measurements'!$D$20</f>
        <v>109</v>
      </c>
      <c r="M33" s="3"/>
      <c r="N33" s="3"/>
      <c r="P33" s="4">
        <f t="shared" si="222"/>
        <v>3.5000000000000031E-3</v>
      </c>
      <c r="Q33" s="4">
        <f t="shared" si="223"/>
        <v>5.5000000000000049E-3</v>
      </c>
      <c r="R33" s="4">
        <f t="shared" si="224"/>
        <v>5.5000000000000049E-3</v>
      </c>
      <c r="S33" s="4">
        <f t="shared" si="225"/>
        <v>4.500000000000004E-3</v>
      </c>
      <c r="T33" s="4" t="str">
        <f t="shared" si="226"/>
        <v>---</v>
      </c>
      <c r="U33" s="4" t="str">
        <f t="shared" si="227"/>
        <v>---</v>
      </c>
      <c r="W33" s="4">
        <f t="shared" si="228"/>
        <v>51.5</v>
      </c>
      <c r="X33" s="4">
        <f t="shared" si="229"/>
        <v>47.5</v>
      </c>
      <c r="Y33" s="4">
        <f t="shared" si="230"/>
        <v>44.5</v>
      </c>
      <c r="Z33" s="4">
        <f t="shared" si="231"/>
        <v>44.5</v>
      </c>
      <c r="AA33" s="4" t="str">
        <f t="shared" si="232"/>
        <v>---</v>
      </c>
      <c r="AB33" s="4" t="str">
        <f t="shared" si="233"/>
        <v>---</v>
      </c>
      <c r="AD33" s="15">
        <f t="shared" si="234"/>
        <v>1.2540701992046215</v>
      </c>
      <c r="AE33" s="15">
        <f t="shared" si="235"/>
        <v>0.73606062000977335</v>
      </c>
      <c r="AF33" s="15">
        <f t="shared" si="236"/>
        <v>0.68957258085126139</v>
      </c>
      <c r="AG33" s="15">
        <f t="shared" si="237"/>
        <v>0.84281093215154168</v>
      </c>
      <c r="AH33" s="15" t="str">
        <f t="shared" si="238"/>
        <v>---</v>
      </c>
      <c r="AI33" s="15" t="str">
        <f t="shared" si="239"/>
        <v>---</v>
      </c>
      <c r="AK33" s="15">
        <f t="shared" si="245"/>
        <v>0.88062858305429947</v>
      </c>
      <c r="AL33" s="15">
        <f t="shared" si="246"/>
        <v>0.25709343781941646</v>
      </c>
      <c r="AM33" s="15">
        <f t="shared" si="247"/>
        <v>0.85582780840835737</v>
      </c>
      <c r="AN33" s="14">
        <f t="shared" si="248"/>
        <v>1.3074534793561179</v>
      </c>
      <c r="AP33" s="15">
        <f t="shared" si="249"/>
        <v>0.22639442087086542</v>
      </c>
      <c r="AQ33" s="15">
        <f t="shared" si="240"/>
        <v>-0.30644279950128689</v>
      </c>
      <c r="AR33" s="15">
        <f t="shared" si="241"/>
        <v>-0.37168332136968779</v>
      </c>
      <c r="AS33" s="15">
        <f t="shared" si="242"/>
        <v>-0.17101262590753666</v>
      </c>
      <c r="AT33" s="15" t="str">
        <f t="shared" si="243"/>
        <v>---</v>
      </c>
      <c r="AU33" s="15" t="str">
        <f t="shared" si="244"/>
        <v>---</v>
      </c>
    </row>
    <row r="34" spans="1:47">
      <c r="A34" t="s">
        <v>79</v>
      </c>
      <c r="B34" s="27">
        <f>'Raw Plate Reader Measurements'!$O$21</f>
        <v>4.8000000000000001E-2</v>
      </c>
      <c r="C34" s="27">
        <f>'Raw Plate Reader Measurements'!$O$22</f>
        <v>5.2999999999999999E-2</v>
      </c>
      <c r="D34" s="27">
        <f>'Raw Plate Reader Measurements'!$O$23</f>
        <v>4.9000000000000002E-2</v>
      </c>
      <c r="E34" s="27">
        <f>'Raw Plate Reader Measurements'!$O$24</f>
        <v>4.9000000000000002E-2</v>
      </c>
      <c r="F34" s="3"/>
      <c r="G34" s="3"/>
      <c r="I34" s="27">
        <f>'Raw Plate Reader Measurements'!$D$21</f>
        <v>120</v>
      </c>
      <c r="J34" s="27">
        <f>'Raw Plate Reader Measurements'!$D$22</f>
        <v>67</v>
      </c>
      <c r="K34" s="27">
        <f>'Raw Plate Reader Measurements'!$D$23</f>
        <v>99</v>
      </c>
      <c r="L34" s="27">
        <f>'Raw Plate Reader Measurements'!$D$24</f>
        <v>81</v>
      </c>
      <c r="M34" s="3"/>
      <c r="N34" s="3"/>
      <c r="P34" s="4">
        <f t="shared" si="222"/>
        <v>4.500000000000004E-3</v>
      </c>
      <c r="Q34" s="4">
        <f t="shared" si="223"/>
        <v>9.5000000000000015E-3</v>
      </c>
      <c r="R34" s="4">
        <f t="shared" si="224"/>
        <v>5.5000000000000049E-3</v>
      </c>
      <c r="S34" s="4">
        <f t="shared" si="225"/>
        <v>5.5000000000000049E-3</v>
      </c>
      <c r="T34" s="4" t="str">
        <f t="shared" si="226"/>
        <v>---</v>
      </c>
      <c r="U34" s="4" t="str">
        <f t="shared" si="227"/>
        <v>---</v>
      </c>
      <c r="W34" s="4">
        <f t="shared" si="228"/>
        <v>55.5</v>
      </c>
      <c r="X34" s="4">
        <f t="shared" si="229"/>
        <v>2.5</v>
      </c>
      <c r="Y34" s="4">
        <f t="shared" si="230"/>
        <v>34.5</v>
      </c>
      <c r="Z34" s="4">
        <f t="shared" si="231"/>
        <v>16.5</v>
      </c>
      <c r="AA34" s="4" t="str">
        <f t="shared" si="232"/>
        <v>---</v>
      </c>
      <c r="AB34" s="4" t="str">
        <f t="shared" si="233"/>
        <v>---</v>
      </c>
      <c r="AD34" s="15">
        <f t="shared" si="234"/>
        <v>1.0511462187507992</v>
      </c>
      <c r="AE34" s="15">
        <f t="shared" si="235"/>
        <v>2.2428439944896156E-2</v>
      </c>
      <c r="AF34" s="15">
        <f t="shared" si="236"/>
        <v>0.53461245032288807</v>
      </c>
      <c r="AG34" s="15">
        <f t="shared" si="237"/>
        <v>0.25568421537181601</v>
      </c>
      <c r="AH34" s="15" t="str">
        <f t="shared" si="238"/>
        <v>---</v>
      </c>
      <c r="AI34" s="15" t="str">
        <f t="shared" si="239"/>
        <v>---</v>
      </c>
      <c r="AK34" s="15">
        <f t="shared" si="245"/>
        <v>0.46596783109759987</v>
      </c>
      <c r="AL34" s="15">
        <f t="shared" si="246"/>
        <v>0.44275358823006855</v>
      </c>
      <c r="AM34" s="15">
        <f t="shared" si="247"/>
        <v>0.23826008714007477</v>
      </c>
      <c r="AN34" s="14">
        <f t="shared" si="248"/>
        <v>5.353812690078624</v>
      </c>
      <c r="AP34" s="15">
        <f t="shared" si="249"/>
        <v>4.9881205672657622E-2</v>
      </c>
      <c r="AQ34" s="15">
        <f t="shared" si="240"/>
        <v>-3.7974254850357965</v>
      </c>
      <c r="AR34" s="15">
        <f t="shared" si="241"/>
        <v>-0.62621318650456825</v>
      </c>
      <c r="AS34" s="15">
        <f t="shared" si="242"/>
        <v>-1.3638121296353474</v>
      </c>
      <c r="AT34" s="15" t="str">
        <f t="shared" si="243"/>
        <v>---</v>
      </c>
      <c r="AU34" s="15" t="str">
        <f t="shared" si="244"/>
        <v>---</v>
      </c>
    </row>
    <row r="35" spans="1:47">
      <c r="A35" t="s">
        <v>80</v>
      </c>
      <c r="B35" s="27">
        <f>'Raw Plate Reader Measurements'!$P$17</f>
        <v>6.2E-2</v>
      </c>
      <c r="C35" s="27">
        <f>'Raw Plate Reader Measurements'!$P$18</f>
        <v>5.8999999999999997E-2</v>
      </c>
      <c r="D35" s="27">
        <f>'Raw Plate Reader Measurements'!$P$19</f>
        <v>5.8999999999999997E-2</v>
      </c>
      <c r="E35" s="27">
        <f>'Raw Plate Reader Measurements'!$P$20</f>
        <v>5.8999999999999997E-2</v>
      </c>
      <c r="F35" s="3"/>
      <c r="G35" s="3"/>
      <c r="I35" s="27">
        <f>'Raw Plate Reader Measurements'!$E$17</f>
        <v>112</v>
      </c>
      <c r="J35" s="27">
        <f>'Raw Plate Reader Measurements'!$E$18</f>
        <v>101</v>
      </c>
      <c r="K35" s="27">
        <f>'Raw Plate Reader Measurements'!$E$19</f>
        <v>110</v>
      </c>
      <c r="L35" s="27">
        <f>'Raw Plate Reader Measurements'!$E$20</f>
        <v>78</v>
      </c>
      <c r="M35" s="3"/>
      <c r="N35" s="3"/>
      <c r="P35" s="4">
        <f t="shared" si="222"/>
        <v>1.8500000000000003E-2</v>
      </c>
      <c r="Q35" s="4">
        <f t="shared" si="223"/>
        <v>1.55E-2</v>
      </c>
      <c r="R35" s="4">
        <f t="shared" si="224"/>
        <v>1.55E-2</v>
      </c>
      <c r="S35" s="4">
        <f t="shared" si="225"/>
        <v>1.55E-2</v>
      </c>
      <c r="T35" s="4" t="str">
        <f t="shared" si="226"/>
        <v>---</v>
      </c>
      <c r="U35" s="4" t="str">
        <f t="shared" si="227"/>
        <v>---</v>
      </c>
      <c r="W35" s="4">
        <f t="shared" si="228"/>
        <v>47.5</v>
      </c>
      <c r="X35" s="4">
        <f t="shared" si="229"/>
        <v>36.5</v>
      </c>
      <c r="Y35" s="4">
        <f t="shared" si="230"/>
        <v>45.5</v>
      </c>
      <c r="Z35" s="4">
        <f t="shared" si="231"/>
        <v>13.5</v>
      </c>
      <c r="AA35" s="4" t="str">
        <f t="shared" si="232"/>
        <v>---</v>
      </c>
      <c r="AB35" s="4" t="str">
        <f t="shared" si="233"/>
        <v>---</v>
      </c>
      <c r="AD35" s="15">
        <f t="shared" si="234"/>
        <v>0.21882883297587874</v>
      </c>
      <c r="AE35" s="15">
        <f t="shared" si="235"/>
        <v>0.20069836260368373</v>
      </c>
      <c r="AF35" s="15">
        <f t="shared" si="236"/>
        <v>0.250185630095003</v>
      </c>
      <c r="AG35" s="15">
        <f t="shared" si="237"/>
        <v>7.4230901236978911E-2</v>
      </c>
      <c r="AH35" s="15" t="str">
        <f t="shared" si="238"/>
        <v>---</v>
      </c>
      <c r="AI35" s="15" t="str">
        <f t="shared" si="239"/>
        <v>---</v>
      </c>
      <c r="AK35" s="15">
        <f t="shared" si="245"/>
        <v>0.18598593172788611</v>
      </c>
      <c r="AL35" s="15">
        <f t="shared" si="246"/>
        <v>7.72569304229139E-2</v>
      </c>
      <c r="AM35" s="15">
        <f t="shared" si="247"/>
        <v>0.16899500452648114</v>
      </c>
      <c r="AN35" s="14">
        <f t="shared" si="248"/>
        <v>1.7435150101226211</v>
      </c>
      <c r="AP35" s="15">
        <f t="shared" si="249"/>
        <v>-1.5194654393471401</v>
      </c>
      <c r="AQ35" s="15">
        <f t="shared" si="240"/>
        <v>-1.6059521816402114</v>
      </c>
      <c r="AR35" s="15">
        <f t="shared" si="241"/>
        <v>-1.3855521162717523</v>
      </c>
      <c r="AS35" s="15">
        <f t="shared" si="242"/>
        <v>-2.6005747567842734</v>
      </c>
      <c r="AT35" s="15" t="str">
        <f t="shared" si="243"/>
        <v>---</v>
      </c>
      <c r="AU35" s="15" t="str">
        <f t="shared" si="244"/>
        <v>---</v>
      </c>
    </row>
    <row r="36" spans="1:47">
      <c r="A36" t="s">
        <v>40</v>
      </c>
      <c r="B36" s="27">
        <f>'Raw Plate Reader Measurements'!$P$21</f>
        <v>5.8999999999999997E-2</v>
      </c>
      <c r="C36" s="27">
        <f>'Raw Plate Reader Measurements'!$P$22</f>
        <v>5.6000000000000001E-2</v>
      </c>
      <c r="D36" s="27">
        <f>'Raw Plate Reader Measurements'!$P$23</f>
        <v>5.8000000000000003E-2</v>
      </c>
      <c r="E36" s="27">
        <f>'Raw Plate Reader Measurements'!$P$24</f>
        <v>5.8999999999999997E-2</v>
      </c>
      <c r="F36" s="3"/>
      <c r="G36" s="3"/>
      <c r="I36" s="27">
        <f>'Raw Plate Reader Measurements'!$E$21</f>
        <v>113</v>
      </c>
      <c r="J36" s="27">
        <f>'Raw Plate Reader Measurements'!$E$22</f>
        <v>100</v>
      </c>
      <c r="K36" s="27">
        <f>'Raw Plate Reader Measurements'!$E$23</f>
        <v>72</v>
      </c>
      <c r="L36" s="27">
        <f>'Raw Plate Reader Measurements'!$E$24</f>
        <v>104</v>
      </c>
      <c r="M36" s="3"/>
      <c r="N36" s="3"/>
      <c r="P36" s="4">
        <f t="shared" si="222"/>
        <v>1.55E-2</v>
      </c>
      <c r="Q36" s="4">
        <f t="shared" si="223"/>
        <v>1.2500000000000004E-2</v>
      </c>
      <c r="R36" s="4">
        <f t="shared" si="224"/>
        <v>1.4500000000000006E-2</v>
      </c>
      <c r="S36" s="4">
        <f t="shared" si="225"/>
        <v>1.55E-2</v>
      </c>
      <c r="T36" s="4" t="str">
        <f t="shared" si="226"/>
        <v>---</v>
      </c>
      <c r="U36" s="4" t="str">
        <f t="shared" si="227"/>
        <v>---</v>
      </c>
      <c r="W36" s="4">
        <f t="shared" si="228"/>
        <v>48.5</v>
      </c>
      <c r="X36" s="4">
        <f t="shared" si="229"/>
        <v>35.5</v>
      </c>
      <c r="Y36" s="4">
        <f t="shared" si="230"/>
        <v>7.5</v>
      </c>
      <c r="Z36" s="4">
        <f t="shared" si="231"/>
        <v>39.5</v>
      </c>
      <c r="AA36" s="4" t="str">
        <f t="shared" si="232"/>
        <v>---</v>
      </c>
      <c r="AB36" s="4" t="str">
        <f t="shared" si="233"/>
        <v>---</v>
      </c>
      <c r="AD36" s="15">
        <f t="shared" si="234"/>
        <v>0.26668138592544277</v>
      </c>
      <c r="AE36" s="15">
        <f t="shared" si="235"/>
        <v>0.24204772388531928</v>
      </c>
      <c r="AF36" s="15">
        <f t="shared" si="236"/>
        <v>4.4083485408933816E-2</v>
      </c>
      <c r="AG36" s="15">
        <f t="shared" si="237"/>
        <v>0.21719411843412348</v>
      </c>
      <c r="AH36" s="15" t="str">
        <f t="shared" si="238"/>
        <v>---</v>
      </c>
      <c r="AI36" s="15" t="str">
        <f t="shared" si="239"/>
        <v>---</v>
      </c>
      <c r="AK36" s="15">
        <f t="shared" si="245"/>
        <v>0.19250167841345484</v>
      </c>
      <c r="AL36" s="15">
        <f t="shared" si="246"/>
        <v>0.10098698965273649</v>
      </c>
      <c r="AM36" s="15">
        <f t="shared" si="247"/>
        <v>0.15767194420158059</v>
      </c>
      <c r="AN36" s="14">
        <f t="shared" si="248"/>
        <v>2.3484315092592531</v>
      </c>
      <c r="AP36" s="15">
        <f t="shared" si="249"/>
        <v>-1.3217006442852195</v>
      </c>
      <c r="AQ36" s="15">
        <f t="shared" si="240"/>
        <v>-1.418620366130342</v>
      </c>
      <c r="AR36" s="15">
        <f t="shared" si="241"/>
        <v>-3.1216700471877208</v>
      </c>
      <c r="AS36" s="15">
        <f t="shared" si="242"/>
        <v>-1.526963770321581</v>
      </c>
      <c r="AT36" s="15" t="str">
        <f t="shared" si="243"/>
        <v>---</v>
      </c>
      <c r="AU36" s="15" t="str">
        <f t="shared" si="244"/>
        <v>---</v>
      </c>
    </row>
    <row r="37" spans="1:47">
      <c r="A37" t="s">
        <v>125</v>
      </c>
      <c r="B37" s="27">
        <f>'Raw Plate Reader Measurements'!$Q$17</f>
        <v>6.0999999999999999E-2</v>
      </c>
      <c r="C37" s="27">
        <f>'Raw Plate Reader Measurements'!$Q$18</f>
        <v>0.06</v>
      </c>
      <c r="D37" s="27">
        <f>'Raw Plate Reader Measurements'!$Q$19</f>
        <v>5.8999999999999997E-2</v>
      </c>
      <c r="E37" s="27">
        <f>'Raw Plate Reader Measurements'!$Q$20</f>
        <v>5.8999999999999997E-2</v>
      </c>
      <c r="F37" s="3"/>
      <c r="G37" s="3"/>
      <c r="I37" s="27">
        <f>'Raw Plate Reader Measurements'!$F$17</f>
        <v>48</v>
      </c>
      <c r="J37" s="27">
        <f>'Raw Plate Reader Measurements'!$F$18</f>
        <v>74</v>
      </c>
      <c r="K37" s="27">
        <f>'Raw Plate Reader Measurements'!$F$19</f>
        <v>74</v>
      </c>
      <c r="L37" s="27">
        <f>'Raw Plate Reader Measurements'!$F$20</f>
        <v>64</v>
      </c>
      <c r="M37" s="3"/>
      <c r="N37" s="3"/>
      <c r="P37" s="4">
        <f t="shared" si="222"/>
        <v>1.7500000000000002E-2</v>
      </c>
      <c r="Q37" s="4">
        <f t="shared" si="223"/>
        <v>1.6500000000000001E-2</v>
      </c>
      <c r="R37" s="4">
        <f t="shared" si="224"/>
        <v>1.55E-2</v>
      </c>
      <c r="S37" s="4">
        <f t="shared" si="225"/>
        <v>1.55E-2</v>
      </c>
      <c r="T37" s="4" t="str">
        <f t="shared" si="226"/>
        <v>---</v>
      </c>
      <c r="U37" s="4" t="str">
        <f t="shared" si="227"/>
        <v>---</v>
      </c>
      <c r="W37" s="4">
        <f t="shared" si="228"/>
        <v>-16.5</v>
      </c>
      <c r="X37" s="4">
        <f t="shared" si="229"/>
        <v>9.5</v>
      </c>
      <c r="Y37" s="4">
        <f t="shared" si="230"/>
        <v>9.5</v>
      </c>
      <c r="Z37" s="4">
        <f t="shared" si="231"/>
        <v>-0.5</v>
      </c>
      <c r="AA37" s="4" t="str">
        <f t="shared" si="232"/>
        <v>---</v>
      </c>
      <c r="AB37" s="4" t="str">
        <f t="shared" si="233"/>
        <v>---</v>
      </c>
      <c r="AD37" s="15">
        <f t="shared" si="234"/>
        <v>-8.0357896259713679E-2</v>
      </c>
      <c r="AE37" s="15">
        <f t="shared" si="235"/>
        <v>4.9070708000651594E-2</v>
      </c>
      <c r="AF37" s="15">
        <f t="shared" si="236"/>
        <v>5.2236560129725905E-2</v>
      </c>
      <c r="AG37" s="15">
        <f t="shared" si="237"/>
        <v>-2.7492926384066266E-3</v>
      </c>
      <c r="AH37" s="15" t="str">
        <f t="shared" si="238"/>
        <v>---</v>
      </c>
      <c r="AI37" s="15" t="str">
        <f t="shared" si="239"/>
        <v>---</v>
      </c>
      <c r="AK37" s="15">
        <f t="shared" si="245"/>
        <v>4.5500198080642984E-3</v>
      </c>
      <c r="AL37" s="15">
        <f t="shared" si="246"/>
        <v>6.1964323009710123E-2</v>
      </c>
      <c r="AM37" s="15" t="e">
        <f t="shared" si="247"/>
        <v>#NUM!</v>
      </c>
      <c r="AN37" s="14" t="e">
        <f t="shared" si="248"/>
        <v>#NUM!</v>
      </c>
      <c r="AP37" s="15" t="e">
        <f t="shared" si="249"/>
        <v>#NUM!</v>
      </c>
      <c r="AQ37" s="15">
        <f t="shared" si="240"/>
        <v>-3.0144930006034962</v>
      </c>
      <c r="AR37" s="15">
        <f t="shared" si="241"/>
        <v>-2.9519726436221618</v>
      </c>
      <c r="AS37" s="15" t="e">
        <f t="shared" si="242"/>
        <v>#NUM!</v>
      </c>
      <c r="AT37" s="15" t="str">
        <f t="shared" si="243"/>
        <v>---</v>
      </c>
      <c r="AU37" s="15" t="str">
        <f t="shared" si="244"/>
        <v>---</v>
      </c>
    </row>
    <row r="38" spans="1:47">
      <c r="A38" t="s">
        <v>126</v>
      </c>
      <c r="B38" s="27">
        <f>'Raw Plate Reader Measurements'!$Q$21</f>
        <v>6.4000000000000001E-2</v>
      </c>
      <c r="C38" s="27">
        <f>'Raw Plate Reader Measurements'!$Q$22</f>
        <v>6.4000000000000001E-2</v>
      </c>
      <c r="D38" s="27">
        <f>'Raw Plate Reader Measurements'!$Q$23</f>
        <v>6.2E-2</v>
      </c>
      <c r="E38" s="27">
        <f>'Raw Plate Reader Measurements'!$Q$24</f>
        <v>6.3E-2</v>
      </c>
      <c r="F38" s="3"/>
      <c r="G38" s="3"/>
      <c r="I38" s="27">
        <f>'Raw Plate Reader Measurements'!$F$21</f>
        <v>64</v>
      </c>
      <c r="J38" s="27">
        <f>'Raw Plate Reader Measurements'!$F$22</f>
        <v>74</v>
      </c>
      <c r="K38" s="27">
        <f>'Raw Plate Reader Measurements'!$F$23</f>
        <v>51</v>
      </c>
      <c r="L38" s="27">
        <f>'Raw Plate Reader Measurements'!$F$24</f>
        <v>62</v>
      </c>
      <c r="M38" s="3"/>
      <c r="N38" s="3"/>
      <c r="P38" s="4">
        <f t="shared" si="222"/>
        <v>2.0500000000000004E-2</v>
      </c>
      <c r="Q38" s="4">
        <f t="shared" si="223"/>
        <v>2.0500000000000004E-2</v>
      </c>
      <c r="R38" s="4">
        <f t="shared" si="224"/>
        <v>1.8500000000000003E-2</v>
      </c>
      <c r="S38" s="4">
        <f t="shared" si="225"/>
        <v>1.9500000000000003E-2</v>
      </c>
      <c r="T38" s="4" t="str">
        <f t="shared" si="226"/>
        <v>---</v>
      </c>
      <c r="U38" s="4" t="str">
        <f t="shared" si="227"/>
        <v>---</v>
      </c>
      <c r="W38" s="4">
        <f t="shared" si="228"/>
        <v>-0.5</v>
      </c>
      <c r="X38" s="4">
        <f t="shared" si="229"/>
        <v>9.5</v>
      </c>
      <c r="Y38" s="4">
        <f t="shared" si="230"/>
        <v>-13.5</v>
      </c>
      <c r="Z38" s="4">
        <f t="shared" si="231"/>
        <v>-2.5</v>
      </c>
      <c r="AA38" s="4" t="str">
        <f t="shared" si="232"/>
        <v>---</v>
      </c>
      <c r="AB38" s="4" t="str">
        <f t="shared" si="233"/>
        <v>---</v>
      </c>
      <c r="AD38" s="15">
        <f t="shared" si="234"/>
        <v>-2.0787334583074486E-3</v>
      </c>
      <c r="AE38" s="15">
        <f t="shared" si="235"/>
        <v>3.9495935707841524E-2</v>
      </c>
      <c r="AF38" s="15">
        <f t="shared" si="236"/>
        <v>-6.2193457793144481E-2</v>
      </c>
      <c r="AG38" s="15">
        <f t="shared" si="237"/>
        <v>-1.0926675870590435E-2</v>
      </c>
      <c r="AH38" s="15" t="str">
        <f t="shared" si="238"/>
        <v>---</v>
      </c>
      <c r="AI38" s="15" t="str">
        <f t="shared" si="239"/>
        <v>---</v>
      </c>
      <c r="AK38" s="15">
        <f t="shared" si="245"/>
        <v>-8.9257328535502101E-3</v>
      </c>
      <c r="AL38" s="15">
        <f t="shared" si="246"/>
        <v>4.1765191568200438E-2</v>
      </c>
      <c r="AM38" s="15" t="e">
        <f t="shared" si="247"/>
        <v>#NUM!</v>
      </c>
      <c r="AN38" s="14" t="e">
        <f t="shared" si="248"/>
        <v>#NUM!</v>
      </c>
      <c r="AP38" s="15" t="e">
        <f t="shared" si="249"/>
        <v>#NUM!</v>
      </c>
      <c r="AQ38" s="15">
        <f t="shared" si="240"/>
        <v>-3.231557505841324</v>
      </c>
      <c r="AR38" s="15" t="e">
        <f t="shared" si="241"/>
        <v>#NUM!</v>
      </c>
      <c r="AS38" s="15" t="e">
        <f t="shared" si="242"/>
        <v>#NUM!</v>
      </c>
      <c r="AT38" s="15" t="str">
        <f t="shared" si="243"/>
        <v>---</v>
      </c>
      <c r="AU38" s="15" t="str">
        <f t="shared" si="244"/>
        <v>---</v>
      </c>
    </row>
    <row r="39" spans="1:47">
      <c r="A39" t="s">
        <v>42</v>
      </c>
      <c r="B39" s="27">
        <f>'Raw Plate Reader Measurements'!$R$17</f>
        <v>5.2999999999999999E-2</v>
      </c>
      <c r="C39" s="27">
        <f>'Raw Plate Reader Measurements'!$R$18</f>
        <v>5.2999999999999999E-2</v>
      </c>
      <c r="D39" s="27">
        <f>'Raw Plate Reader Measurements'!$R$19</f>
        <v>5.2999999999999999E-2</v>
      </c>
      <c r="E39" s="27">
        <f>'Raw Plate Reader Measurements'!$R$20</f>
        <v>5.3999999999999999E-2</v>
      </c>
      <c r="F39" s="3"/>
      <c r="G39" s="3"/>
      <c r="I39" s="27">
        <f>'Raw Plate Reader Measurements'!$G$17</f>
        <v>89</v>
      </c>
      <c r="J39" s="27">
        <f>'Raw Plate Reader Measurements'!$G$18</f>
        <v>94</v>
      </c>
      <c r="K39" s="27">
        <f>'Raw Plate Reader Measurements'!$G$19</f>
        <v>107</v>
      </c>
      <c r="L39" s="27">
        <f>'Raw Plate Reader Measurements'!$G$20</f>
        <v>80</v>
      </c>
      <c r="M39" s="3"/>
      <c r="N39" s="3"/>
      <c r="P39" s="4">
        <f t="shared" si="222"/>
        <v>9.5000000000000015E-3</v>
      </c>
      <c r="Q39" s="4">
        <f t="shared" si="223"/>
        <v>9.5000000000000015E-3</v>
      </c>
      <c r="R39" s="4">
        <f t="shared" si="224"/>
        <v>9.5000000000000015E-3</v>
      </c>
      <c r="S39" s="4">
        <f t="shared" si="225"/>
        <v>1.0500000000000002E-2</v>
      </c>
      <c r="T39" s="4" t="str">
        <f t="shared" si="226"/>
        <v>---</v>
      </c>
      <c r="U39" s="4" t="str">
        <f t="shared" si="227"/>
        <v>---</v>
      </c>
      <c r="W39" s="4">
        <f t="shared" si="228"/>
        <v>24.5</v>
      </c>
      <c r="X39" s="4">
        <f t="shared" si="229"/>
        <v>29.5</v>
      </c>
      <c r="Y39" s="4">
        <f t="shared" si="230"/>
        <v>42.5</v>
      </c>
      <c r="Z39" s="4">
        <f t="shared" si="231"/>
        <v>15.5</v>
      </c>
      <c r="AA39" s="4" t="str">
        <f t="shared" si="232"/>
        <v>---</v>
      </c>
      <c r="AB39" s="4" t="str">
        <f t="shared" si="233"/>
        <v>---</v>
      </c>
      <c r="AD39" s="15">
        <f t="shared" si="234"/>
        <v>0.21979871145998234</v>
      </c>
      <c r="AE39" s="15">
        <f t="shared" si="235"/>
        <v>0.26465559134977468</v>
      </c>
      <c r="AF39" s="15">
        <f t="shared" si="236"/>
        <v>0.38128347906323468</v>
      </c>
      <c r="AG39" s="15">
        <f t="shared" si="237"/>
        <v>0.12581286788136986</v>
      </c>
      <c r="AH39" s="15" t="str">
        <f t="shared" si="238"/>
        <v>---</v>
      </c>
      <c r="AI39" s="15" t="str">
        <f t="shared" si="239"/>
        <v>---</v>
      </c>
      <c r="AK39" s="15">
        <f t="shared" si="245"/>
        <v>0.24788766243859039</v>
      </c>
      <c r="AL39" s="15">
        <f t="shared" si="246"/>
        <v>0.1060924941834442</v>
      </c>
      <c r="AM39" s="15">
        <f t="shared" si="247"/>
        <v>0.2298369323344801</v>
      </c>
      <c r="AN39" s="14">
        <f t="shared" si="248"/>
        <v>1.5877417562667175</v>
      </c>
      <c r="AP39" s="15">
        <f t="shared" si="249"/>
        <v>-1.5150430993592703</v>
      </c>
      <c r="AQ39" s="15">
        <f t="shared" si="240"/>
        <v>-1.3293259535641773</v>
      </c>
      <c r="AR39" s="15">
        <f t="shared" si="241"/>
        <v>-0.96421214097958041</v>
      </c>
      <c r="AS39" s="15">
        <f t="shared" si="242"/>
        <v>-2.0729596515417335</v>
      </c>
      <c r="AT39" s="15" t="str">
        <f t="shared" si="243"/>
        <v>---</v>
      </c>
      <c r="AU39" s="15" t="str">
        <f t="shared" si="244"/>
        <v>---</v>
      </c>
    </row>
    <row r="40" spans="1:47">
      <c r="A40" t="s">
        <v>43</v>
      </c>
      <c r="B40" s="27">
        <f>'Raw Plate Reader Measurements'!$R$21</f>
        <v>5.5E-2</v>
      </c>
      <c r="C40" s="27">
        <f>'Raw Plate Reader Measurements'!$R$22</f>
        <v>5.3999999999999999E-2</v>
      </c>
      <c r="D40" s="27">
        <f>'Raw Plate Reader Measurements'!$R$23</f>
        <v>5.1999999999999998E-2</v>
      </c>
      <c r="E40" s="27">
        <f>'Raw Plate Reader Measurements'!$R$24</f>
        <v>5.5E-2</v>
      </c>
      <c r="F40" s="3"/>
      <c r="G40" s="3"/>
      <c r="I40" s="27">
        <f>'Raw Plate Reader Measurements'!$G$21</f>
        <v>97</v>
      </c>
      <c r="J40" s="27">
        <f>'Raw Plate Reader Measurements'!$G$22</f>
        <v>100</v>
      </c>
      <c r="K40" s="27">
        <f>'Raw Plate Reader Measurements'!$G$23</f>
        <v>103</v>
      </c>
      <c r="L40" s="27">
        <f>'Raw Plate Reader Measurements'!$G$24</f>
        <v>107</v>
      </c>
      <c r="M40" s="3"/>
      <c r="N40" s="3"/>
      <c r="P40" s="4">
        <f t="shared" si="222"/>
        <v>1.1500000000000003E-2</v>
      </c>
      <c r="Q40" s="4">
        <f t="shared" si="223"/>
        <v>1.0500000000000002E-2</v>
      </c>
      <c r="R40" s="4">
        <f t="shared" si="224"/>
        <v>8.5000000000000006E-3</v>
      </c>
      <c r="S40" s="4">
        <f t="shared" si="225"/>
        <v>1.1500000000000003E-2</v>
      </c>
      <c r="T40" s="4" t="str">
        <f t="shared" si="226"/>
        <v>---</v>
      </c>
      <c r="U40" s="4" t="str">
        <f t="shared" si="227"/>
        <v>---</v>
      </c>
      <c r="W40" s="4">
        <f t="shared" si="228"/>
        <v>32.5</v>
      </c>
      <c r="X40" s="4">
        <f t="shared" si="229"/>
        <v>35.5</v>
      </c>
      <c r="Y40" s="4">
        <f t="shared" si="230"/>
        <v>38.5</v>
      </c>
      <c r="Z40" s="4">
        <f t="shared" si="231"/>
        <v>42.5</v>
      </c>
      <c r="AA40" s="4" t="str">
        <f t="shared" si="232"/>
        <v>---</v>
      </c>
      <c r="AB40" s="4" t="str">
        <f t="shared" si="233"/>
        <v>---</v>
      </c>
      <c r="AD40" s="15">
        <f t="shared" si="234"/>
        <v>0.24086194201692823</v>
      </c>
      <c r="AE40" s="15">
        <f t="shared" si="235"/>
        <v>0.28815205224442775</v>
      </c>
      <c r="AF40" s="15">
        <f t="shared" si="236"/>
        <v>0.38603303105156567</v>
      </c>
      <c r="AG40" s="15">
        <f t="shared" si="237"/>
        <v>0.31497330879136776</v>
      </c>
      <c r="AH40" s="15" t="str">
        <f t="shared" si="238"/>
        <v>---</v>
      </c>
      <c r="AI40" s="15" t="str">
        <f t="shared" si="239"/>
        <v>---</v>
      </c>
      <c r="AK40" s="15">
        <f t="shared" si="245"/>
        <v>0.30750508352607236</v>
      </c>
      <c r="AL40" s="15">
        <f t="shared" si="246"/>
        <v>6.0658225771327151E-2</v>
      </c>
      <c r="AM40" s="15">
        <f t="shared" si="247"/>
        <v>0.3030902947496168</v>
      </c>
      <c r="AN40" s="14">
        <f t="shared" si="248"/>
        <v>1.2166391274918209</v>
      </c>
      <c r="AP40" s="15">
        <f t="shared" si="249"/>
        <v>-1.4235313643369694</v>
      </c>
      <c r="AQ40" s="15">
        <f t="shared" si="240"/>
        <v>-1.244266978985564</v>
      </c>
      <c r="AR40" s="15">
        <f t="shared" si="241"/>
        <v>-0.95183234050598853</v>
      </c>
      <c r="AS40" s="15">
        <f t="shared" si="242"/>
        <v>-1.1552673777422897</v>
      </c>
      <c r="AT40" s="15" t="str">
        <f t="shared" si="243"/>
        <v>---</v>
      </c>
      <c r="AU40" s="15" t="str">
        <f t="shared" si="244"/>
        <v>---</v>
      </c>
    </row>
    <row r="41" spans="1:47">
      <c r="A41" t="s">
        <v>44</v>
      </c>
      <c r="B41" s="27">
        <f>'Raw Plate Reader Measurements'!$S$17</f>
        <v>0.06</v>
      </c>
      <c r="C41" s="27">
        <f>'Raw Plate Reader Measurements'!$S$18</f>
        <v>6.2E-2</v>
      </c>
      <c r="D41" s="27">
        <f>'Raw Plate Reader Measurements'!$S$19</f>
        <v>6.7000000000000004E-2</v>
      </c>
      <c r="E41" s="27">
        <f>'Raw Plate Reader Measurements'!$S$20</f>
        <v>6.2E-2</v>
      </c>
      <c r="F41" s="3"/>
      <c r="G41" s="3"/>
      <c r="I41" s="27">
        <f>'Raw Plate Reader Measurements'!$H$17</f>
        <v>85</v>
      </c>
      <c r="J41" s="27">
        <f>'Raw Plate Reader Measurements'!$H$18</f>
        <v>71</v>
      </c>
      <c r="K41" s="27">
        <f>'Raw Plate Reader Measurements'!$H$19</f>
        <v>82</v>
      </c>
      <c r="L41" s="27">
        <f>'Raw Plate Reader Measurements'!$H$20</f>
        <v>89</v>
      </c>
      <c r="M41" s="3"/>
      <c r="N41" s="3"/>
      <c r="P41" s="4">
        <f t="shared" si="222"/>
        <v>1.6500000000000001E-2</v>
      </c>
      <c r="Q41" s="4">
        <f t="shared" si="223"/>
        <v>1.8500000000000003E-2</v>
      </c>
      <c r="R41" s="4">
        <f t="shared" si="224"/>
        <v>2.3500000000000007E-2</v>
      </c>
      <c r="S41" s="4">
        <f t="shared" si="225"/>
        <v>1.8500000000000003E-2</v>
      </c>
      <c r="T41" s="4" t="str">
        <f t="shared" si="226"/>
        <v>---</v>
      </c>
      <c r="U41" s="4" t="str">
        <f t="shared" si="227"/>
        <v>---</v>
      </c>
      <c r="W41" s="4">
        <f t="shared" si="228"/>
        <v>20.5</v>
      </c>
      <c r="X41" s="4">
        <f t="shared" si="229"/>
        <v>6.5</v>
      </c>
      <c r="Y41" s="4">
        <f t="shared" si="230"/>
        <v>17.5</v>
      </c>
      <c r="Z41" s="4">
        <f t="shared" si="231"/>
        <v>24.5</v>
      </c>
      <c r="AA41" s="4" t="str">
        <f t="shared" si="232"/>
        <v>---</v>
      </c>
      <c r="AB41" s="4" t="str">
        <f t="shared" si="233"/>
        <v>---</v>
      </c>
      <c r="AD41" s="15">
        <f t="shared" si="234"/>
        <v>0.10588942252772186</v>
      </c>
      <c r="AE41" s="15">
        <f t="shared" si="235"/>
        <v>2.9944998196699196E-2</v>
      </c>
      <c r="AF41" s="15">
        <f t="shared" si="236"/>
        <v>6.3467713035557205E-2</v>
      </c>
      <c r="AG41" s="15">
        <f t="shared" si="237"/>
        <v>0.11286960858755851</v>
      </c>
      <c r="AH41" s="15" t="str">
        <f t="shared" si="238"/>
        <v>---</v>
      </c>
      <c r="AI41" s="15" t="str">
        <f t="shared" si="239"/>
        <v>---</v>
      </c>
      <c r="AK41" s="15">
        <f t="shared" si="245"/>
        <v>7.8042935586884188E-2</v>
      </c>
      <c r="AL41" s="15">
        <f t="shared" si="246"/>
        <v>3.8790775023850768E-2</v>
      </c>
      <c r="AM41" s="15">
        <f t="shared" si="247"/>
        <v>6.9036169265071182E-2</v>
      </c>
      <c r="AN41" s="14">
        <f t="shared" si="248"/>
        <v>1.8470120934555896</v>
      </c>
      <c r="AP41" s="15">
        <f t="shared" si="249"/>
        <v>-2.245359913065629</v>
      </c>
      <c r="AQ41" s="15">
        <f t="shared" si="240"/>
        <v>-3.5083929734861439</v>
      </c>
      <c r="AR41" s="15">
        <f t="shared" si="241"/>
        <v>-2.7572239585241016</v>
      </c>
      <c r="AS41" s="15">
        <f t="shared" si="242"/>
        <v>-2.1815220328370541</v>
      </c>
      <c r="AT41" s="15" t="str">
        <f t="shared" si="243"/>
        <v>---</v>
      </c>
      <c r="AU41" s="15" t="str">
        <f t="shared" si="244"/>
        <v>---</v>
      </c>
    </row>
    <row r="42" spans="1:47">
      <c r="A42" t="s">
        <v>45</v>
      </c>
      <c r="B42" s="27">
        <f>'Raw Plate Reader Measurements'!$S$21</f>
        <v>6.6000000000000003E-2</v>
      </c>
      <c r="C42" s="27">
        <f>'Raw Plate Reader Measurements'!$S$22</f>
        <v>6.6000000000000003E-2</v>
      </c>
      <c r="D42" s="27">
        <f>'Raw Plate Reader Measurements'!$S$23</f>
        <v>6.6000000000000003E-2</v>
      </c>
      <c r="E42" s="27">
        <f>'Raw Plate Reader Measurements'!$S$24</f>
        <v>6.4000000000000001E-2</v>
      </c>
      <c r="F42" s="3"/>
      <c r="G42" s="3"/>
      <c r="I42" s="27">
        <f>'Raw Plate Reader Measurements'!$H$21</f>
        <v>92</v>
      </c>
      <c r="J42" s="27">
        <f>'Raw Plate Reader Measurements'!$H$22</f>
        <v>85</v>
      </c>
      <c r="K42" s="27">
        <f>'Raw Plate Reader Measurements'!$H$23</f>
        <v>84</v>
      </c>
      <c r="L42" s="27">
        <f>'Raw Plate Reader Measurements'!$H$24</f>
        <v>102</v>
      </c>
      <c r="M42" s="3"/>
      <c r="N42" s="3"/>
      <c r="P42" s="4">
        <f t="shared" si="222"/>
        <v>2.2500000000000006E-2</v>
      </c>
      <c r="Q42" s="4">
        <f t="shared" si="223"/>
        <v>2.2500000000000006E-2</v>
      </c>
      <c r="R42" s="4">
        <f t="shared" si="224"/>
        <v>2.2500000000000006E-2</v>
      </c>
      <c r="S42" s="4">
        <f t="shared" si="225"/>
        <v>2.0500000000000004E-2</v>
      </c>
      <c r="T42" s="4" t="str">
        <f t="shared" si="226"/>
        <v>---</v>
      </c>
      <c r="U42" s="4" t="str">
        <f t="shared" si="227"/>
        <v>---</v>
      </c>
      <c r="W42" s="4">
        <f t="shared" si="228"/>
        <v>27.5</v>
      </c>
      <c r="X42" s="4">
        <f t="shared" si="229"/>
        <v>20.5</v>
      </c>
      <c r="Y42" s="4">
        <f t="shared" si="230"/>
        <v>19.5</v>
      </c>
      <c r="Z42" s="4">
        <f t="shared" si="231"/>
        <v>37.5</v>
      </c>
      <c r="AA42" s="4" t="str">
        <f t="shared" si="232"/>
        <v>---</v>
      </c>
      <c r="AB42" s="4" t="str">
        <f t="shared" si="233"/>
        <v>---</v>
      </c>
      <c r="AD42" s="15">
        <f t="shared" si="234"/>
        <v>0.10416764329962881</v>
      </c>
      <c r="AE42" s="15">
        <f t="shared" si="235"/>
        <v>7.7652243186996026E-2</v>
      </c>
      <c r="AF42" s="15">
        <f t="shared" si="236"/>
        <v>7.3864328885191344E-2</v>
      </c>
      <c r="AG42" s="15">
        <f t="shared" si="237"/>
        <v>0.15590500937305865</v>
      </c>
      <c r="AH42" s="15" t="str">
        <f t="shared" si="238"/>
        <v>---</v>
      </c>
      <c r="AI42" s="15" t="str">
        <f t="shared" si="239"/>
        <v>---</v>
      </c>
      <c r="AK42" s="15">
        <f t="shared" si="245"/>
        <v>0.1028973061862187</v>
      </c>
      <c r="AL42" s="15">
        <f t="shared" si="246"/>
        <v>3.7822644585497209E-2</v>
      </c>
      <c r="AM42" s="15">
        <f t="shared" si="247"/>
        <v>9.8241597903955563E-2</v>
      </c>
      <c r="AN42" s="14">
        <f t="shared" si="248"/>
        <v>1.4094505717000874</v>
      </c>
      <c r="AP42" s="15">
        <f t="shared" si="249"/>
        <v>-2.2617537228413052</v>
      </c>
      <c r="AQ42" s="15">
        <f t="shared" si="240"/>
        <v>-2.5555148413694684</v>
      </c>
      <c r="AR42" s="15">
        <f t="shared" si="241"/>
        <v>-2.6055252619441296</v>
      </c>
      <c r="AS42" s="15">
        <f t="shared" si="242"/>
        <v>-1.8585083714714539</v>
      </c>
      <c r="AT42" s="15" t="str">
        <f t="shared" si="243"/>
        <v>---</v>
      </c>
      <c r="AU42" s="15" t="str">
        <f t="shared" si="244"/>
        <v>---</v>
      </c>
    </row>
    <row r="43" spans="1:47">
      <c r="A43" t="s">
        <v>46</v>
      </c>
      <c r="B43" s="27">
        <f>'Raw Plate Reader Measurements'!$T$17</f>
        <v>7.5999999999999998E-2</v>
      </c>
      <c r="C43" s="27">
        <f>'Raw Plate Reader Measurements'!$T$18</f>
        <v>7.5999999999999998E-2</v>
      </c>
      <c r="D43" s="27">
        <f>'Raw Plate Reader Measurements'!$T$19</f>
        <v>7.5999999999999998E-2</v>
      </c>
      <c r="E43" s="27">
        <f>'Raw Plate Reader Measurements'!$T$20</f>
        <v>7.6999999999999999E-2</v>
      </c>
      <c r="F43" s="3"/>
      <c r="G43" s="3"/>
      <c r="I43" s="27">
        <f>'Raw Plate Reader Measurements'!$I$17</f>
        <v>70</v>
      </c>
      <c r="J43" s="27">
        <f>'Raw Plate Reader Measurements'!$I$18</f>
        <v>65</v>
      </c>
      <c r="K43" s="27">
        <f>'Raw Plate Reader Measurements'!$I$19</f>
        <v>66</v>
      </c>
      <c r="L43" s="27">
        <f>'Raw Plate Reader Measurements'!$I$20</f>
        <v>50</v>
      </c>
      <c r="M43" s="3"/>
      <c r="N43" s="3"/>
      <c r="P43" s="4">
        <f t="shared" si="222"/>
        <v>3.2500000000000001E-2</v>
      </c>
      <c r="Q43" s="4">
        <f t="shared" si="223"/>
        <v>3.2500000000000001E-2</v>
      </c>
      <c r="R43" s="4">
        <f t="shared" si="224"/>
        <v>3.2500000000000001E-2</v>
      </c>
      <c r="S43" s="4">
        <f t="shared" si="225"/>
        <v>3.3500000000000002E-2</v>
      </c>
      <c r="T43" s="4" t="str">
        <f t="shared" si="226"/>
        <v>---</v>
      </c>
      <c r="U43" s="4" t="str">
        <f t="shared" si="227"/>
        <v>---</v>
      </c>
      <c r="W43" s="4">
        <f t="shared" si="228"/>
        <v>5.5</v>
      </c>
      <c r="X43" s="4">
        <f t="shared" si="229"/>
        <v>0.5</v>
      </c>
      <c r="Y43" s="4">
        <f t="shared" si="230"/>
        <v>1.5</v>
      </c>
      <c r="Z43" s="4">
        <f t="shared" si="231"/>
        <v>-14.5</v>
      </c>
      <c r="AA43" s="4" t="str">
        <f t="shared" si="232"/>
        <v>---</v>
      </c>
      <c r="AB43" s="4" t="str">
        <f t="shared" si="233"/>
        <v>---</v>
      </c>
      <c r="AD43" s="15">
        <f t="shared" si="234"/>
        <v>1.4423212149179378E-2</v>
      </c>
      <c r="AE43" s="15">
        <f t="shared" si="235"/>
        <v>1.3112011044708524E-3</v>
      </c>
      <c r="AF43" s="15">
        <f t="shared" si="236"/>
        <v>3.933603313412558E-3</v>
      </c>
      <c r="AG43" s="15">
        <f t="shared" si="237"/>
        <v>-3.688976241682921E-2</v>
      </c>
      <c r="AH43" s="15" t="str">
        <f t="shared" si="238"/>
        <v>---</v>
      </c>
      <c r="AI43" s="15" t="str">
        <f t="shared" si="239"/>
        <v>---</v>
      </c>
      <c r="AK43" s="15">
        <f t="shared" si="245"/>
        <v>-4.3054364624416051E-3</v>
      </c>
      <c r="AL43" s="15">
        <f t="shared" si="246"/>
        <v>2.2449416998410073E-2</v>
      </c>
      <c r="AM43" s="15" t="e">
        <f t="shared" si="247"/>
        <v>#NUM!</v>
      </c>
      <c r="AN43" s="14" t="e">
        <f t="shared" si="248"/>
        <v>#NUM!</v>
      </c>
      <c r="AP43" s="15">
        <f t="shared" si="249"/>
        <v>-4.2389164154007224</v>
      </c>
      <c r="AQ43" s="15">
        <f t="shared" si="240"/>
        <v>-6.6368116881990931</v>
      </c>
      <c r="AR43" s="15">
        <f t="shared" si="241"/>
        <v>-5.5381993995309839</v>
      </c>
      <c r="AS43" s="15" t="e">
        <f t="shared" si="242"/>
        <v>#NUM!</v>
      </c>
      <c r="AT43" s="15" t="str">
        <f t="shared" si="243"/>
        <v>---</v>
      </c>
      <c r="AU43" s="15" t="str">
        <f t="shared" si="244"/>
        <v>---</v>
      </c>
    </row>
    <row r="44" spans="1:47">
      <c r="A44" t="s">
        <v>47</v>
      </c>
      <c r="B44" s="27">
        <f>'Raw Plate Reader Measurements'!$T$21</f>
        <v>8.7999999999999995E-2</v>
      </c>
      <c r="C44" s="27">
        <f>'Raw Plate Reader Measurements'!$T$22</f>
        <v>9.5000000000000001E-2</v>
      </c>
      <c r="D44" s="27">
        <f>'Raw Plate Reader Measurements'!$T$23</f>
        <v>8.3000000000000004E-2</v>
      </c>
      <c r="E44" s="27">
        <f>'Raw Plate Reader Measurements'!$T$24</f>
        <v>8.4000000000000005E-2</v>
      </c>
      <c r="F44" s="3"/>
      <c r="G44" s="3"/>
      <c r="I44" s="27">
        <f>'Raw Plate Reader Measurements'!$I$21</f>
        <v>79</v>
      </c>
      <c r="J44" s="27">
        <f>'Raw Plate Reader Measurements'!$I$22</f>
        <v>52</v>
      </c>
      <c r="K44" s="27">
        <f>'Raw Plate Reader Measurements'!$I$23</f>
        <v>26</v>
      </c>
      <c r="L44" s="27">
        <f>'Raw Plate Reader Measurements'!$I$24</f>
        <v>45</v>
      </c>
      <c r="M44" s="3"/>
      <c r="N44" s="3"/>
      <c r="P44" s="4">
        <f t="shared" si="222"/>
        <v>4.4499999999999998E-2</v>
      </c>
      <c r="Q44" s="4">
        <f t="shared" si="223"/>
        <v>5.1500000000000004E-2</v>
      </c>
      <c r="R44" s="4">
        <f t="shared" si="224"/>
        <v>3.9500000000000007E-2</v>
      </c>
      <c r="S44" s="4">
        <f t="shared" si="225"/>
        <v>4.0500000000000008E-2</v>
      </c>
      <c r="T44" s="4" t="str">
        <f t="shared" si="226"/>
        <v>---</v>
      </c>
      <c r="U44" s="4" t="str">
        <f t="shared" si="227"/>
        <v>---</v>
      </c>
      <c r="W44" s="4">
        <f t="shared" si="228"/>
        <v>14.5</v>
      </c>
      <c r="X44" s="4">
        <f t="shared" si="229"/>
        <v>-12.5</v>
      </c>
      <c r="Y44" s="4">
        <f t="shared" si="230"/>
        <v>-38.5</v>
      </c>
      <c r="Z44" s="4">
        <f t="shared" si="231"/>
        <v>-19.5</v>
      </c>
      <c r="AA44" s="4" t="str">
        <f t="shared" si="232"/>
        <v>---</v>
      </c>
      <c r="AB44" s="4" t="str">
        <f t="shared" si="233"/>
        <v>---</v>
      </c>
      <c r="AD44" s="15">
        <f t="shared" si="234"/>
        <v>2.7770944740759071E-2</v>
      </c>
      <c r="AE44" s="15">
        <f t="shared" si="235"/>
        <v>-2.0686425191894516E-2</v>
      </c>
      <c r="AF44" s="15">
        <f t="shared" si="236"/>
        <v>-8.3070399087045763E-2</v>
      </c>
      <c r="AG44" s="15">
        <f t="shared" si="237"/>
        <v>-4.1035738269550745E-2</v>
      </c>
      <c r="AH44" s="15" t="str">
        <f t="shared" si="238"/>
        <v>---</v>
      </c>
      <c r="AI44" s="15" t="str">
        <f t="shared" si="239"/>
        <v>---</v>
      </c>
      <c r="AK44" s="15">
        <f t="shared" si="245"/>
        <v>-2.9255404451932986E-2</v>
      </c>
      <c r="AL44" s="15">
        <f t="shared" si="246"/>
        <v>4.6044405451830028E-2</v>
      </c>
      <c r="AM44" s="15" t="e">
        <f t="shared" si="247"/>
        <v>#NUM!</v>
      </c>
      <c r="AN44" s="14" t="e">
        <f t="shared" si="248"/>
        <v>#NUM!</v>
      </c>
      <c r="AP44" s="15">
        <f t="shared" si="249"/>
        <v>-3.5837649580491218</v>
      </c>
      <c r="AQ44" s="15" t="e">
        <f t="shared" si="240"/>
        <v>#NUM!</v>
      </c>
      <c r="AR44" s="15" t="e">
        <f t="shared" si="241"/>
        <v>#NUM!</v>
      </c>
      <c r="AS44" s="15" t="e">
        <f t="shared" si="242"/>
        <v>#NUM!</v>
      </c>
      <c r="AT44" s="15" t="str">
        <f t="shared" si="243"/>
        <v>---</v>
      </c>
      <c r="AU44" s="15" t="str">
        <f t="shared" si="244"/>
        <v>---</v>
      </c>
    </row>
    <row r="46" spans="1:47">
      <c r="A46" s="24" t="s">
        <v>71</v>
      </c>
    </row>
    <row r="47" spans="1:47">
      <c r="A47" t="s">
        <v>75</v>
      </c>
      <c r="B47" s="27">
        <f>'Raw Plate Reader Measurements'!$M$27</f>
        <v>0.16800000000000001</v>
      </c>
      <c r="C47" s="27">
        <f>'Raw Plate Reader Measurements'!$M$28</f>
        <v>0.16300000000000001</v>
      </c>
      <c r="D47" s="27">
        <f>'Raw Plate Reader Measurements'!$M$29</f>
        <v>0.16400000000000001</v>
      </c>
      <c r="E47" s="27">
        <f>'Raw Plate Reader Measurements'!$M$30</f>
        <v>0.155</v>
      </c>
      <c r="F47" s="3"/>
      <c r="G47" s="3"/>
      <c r="I47" s="27">
        <f>'Raw Plate Reader Measurements'!$B$27</f>
        <v>72</v>
      </c>
      <c r="J47" s="27">
        <f>'Raw Plate Reader Measurements'!$B$28</f>
        <v>76</v>
      </c>
      <c r="K47" s="27">
        <f>'Raw Plate Reader Measurements'!$B$29</f>
        <v>47</v>
      </c>
      <c r="L47" s="27">
        <f>'Raw Plate Reader Measurements'!$B$30</f>
        <v>43</v>
      </c>
      <c r="M47" s="3"/>
      <c r="N47" s="3"/>
      <c r="P47" s="4">
        <f t="shared" ref="P47:P62" si="250">IF(ISBLANK(B47),"---", B47-$B$9)</f>
        <v>0.12450000000000001</v>
      </c>
      <c r="Q47" s="4">
        <f t="shared" ref="Q47:Q62" si="251">IF(ISBLANK(C47),"---", C47-$B$9)</f>
        <v>0.11950000000000001</v>
      </c>
      <c r="R47" s="4">
        <f t="shared" ref="R47:R62" si="252">IF(ISBLANK(D47),"---", D47-$B$9)</f>
        <v>0.12050000000000001</v>
      </c>
      <c r="S47" s="4">
        <f t="shared" ref="S47:S62" si="253">IF(ISBLANK(E47),"---", E47-$B$9)</f>
        <v>0.1115</v>
      </c>
      <c r="T47" s="4" t="str">
        <f t="shared" ref="T47:T62" si="254">IF(ISBLANK(F47),"---", F47-$B$9)</f>
        <v>---</v>
      </c>
      <c r="U47" s="4" t="str">
        <f t="shared" ref="U47:U62" si="255">IF(ISBLANK(G47),"---", G47-$B$9)</f>
        <v>---</v>
      </c>
      <c r="W47" s="4">
        <f t="shared" ref="W47:W62" si="256">IF(ISBLANK(I47),"---",I47-$I$9)</f>
        <v>7.5</v>
      </c>
      <c r="X47" s="4">
        <f t="shared" ref="X47:X62" si="257">IF(ISBLANK(J47),"---",J47-$I$9)</f>
        <v>11.5</v>
      </c>
      <c r="Y47" s="4">
        <f t="shared" ref="Y47:Y62" si="258">IF(ISBLANK(K47),"---",K47-$I$9)</f>
        <v>-17.5</v>
      </c>
      <c r="Z47" s="4">
        <f t="shared" ref="Z47:Z62" si="259">IF(ISBLANK(L47),"---",L47-$I$9)</f>
        <v>-21.5</v>
      </c>
      <c r="AA47" s="4" t="str">
        <f t="shared" ref="AA47:AA62" si="260">IF(ISBLANK(M47),"---",M47-$I$9)</f>
        <v>---</v>
      </c>
      <c r="AB47" s="4" t="str">
        <f t="shared" ref="AB47:AB62" si="261">IF(ISBLANK(N47),"---",N47-$I$9)</f>
        <v>---</v>
      </c>
      <c r="AD47" s="15">
        <f t="shared" ref="AD47:AD62" si="262">IF(AND(ISNUMBER(W47),ISNUMBER(P47)),(W47*$B$3)/(P47*$B$2),"---")</f>
        <v>5.1342211922051446E-3</v>
      </c>
      <c r="AE47" s="15">
        <f t="shared" ref="AE47:AE62" si="263">IF(AND(ISNUMBER(X47),ISNUMBER(Q47)),(X47*$B$3)/(Q47*$B$2),"---")</f>
        <v>8.2018646493051215E-3</v>
      </c>
      <c r="AF47" s="15">
        <f t="shared" ref="AF47:AF62" si="264">IF(AND(ISNUMBER(Y47),ISNUMBER(R47)),(Y47*$B$3)/(R47*$B$2),"---")</f>
        <v>-1.2377520799465516E-2</v>
      </c>
      <c r="AG47" s="15">
        <f t="shared" ref="AG47:AG62" si="265">IF(AND(ISNUMBER(Z47),ISNUMBER(S47)),(Z47*$B$3)/(S47*$B$2),"---")</f>
        <v>-1.6434112497740058E-2</v>
      </c>
      <c r="AH47" s="15" t="str">
        <f t="shared" ref="AH47:AH62" si="266">IF(AND(ISNUMBER(AA47),ISNUMBER(T47)),(AA47*$B$3)/(T47*$B$2),"---")</f>
        <v>---</v>
      </c>
      <c r="AI47" s="15" t="str">
        <f t="shared" ref="AI47:AI62" si="267">IF(AND(ISNUMBER(AB47),ISNUMBER(U47)),(AB47*$B$3)/(U47*$B$2),"---")</f>
        <v>---</v>
      </c>
      <c r="AK47" s="15">
        <f>AVERAGE(AD47:AI47)</f>
        <v>-3.8688868639238272E-3</v>
      </c>
      <c r="AL47" s="15">
        <f>STDEV(AD47:AI47)</f>
        <v>1.2342889227435334E-2</v>
      </c>
      <c r="AM47" s="15" t="e">
        <f>GEOMEAN(AD47:AI47)</f>
        <v>#NUM!</v>
      </c>
      <c r="AN47" s="14" t="e">
        <f>EXP(STDEV(AP47:AU47))</f>
        <v>#NUM!</v>
      </c>
      <c r="AP47" s="15">
        <f>IF(ISNUMBER(AD47),LN(AD47),"---")</f>
        <v>-5.271827113665954</v>
      </c>
      <c r="AQ47" s="15">
        <f t="shared" ref="AQ47:AQ62" si="268">IF(ISNUMBER(AE47),LN(AE47),"---")</f>
        <v>-4.8033937543058176</v>
      </c>
      <c r="AR47" s="15" t="e">
        <f t="shared" ref="AR47:AR62" si="269">IF(ISNUMBER(AF47),LN(AF47),"---")</f>
        <v>#NUM!</v>
      </c>
      <c r="AS47" s="15" t="e">
        <f t="shared" ref="AS47:AS62" si="270">IF(ISNUMBER(AG47),LN(AG47),"---")</f>
        <v>#NUM!</v>
      </c>
      <c r="AT47" s="15" t="str">
        <f t="shared" ref="AT47:AT62" si="271">IF(ISNUMBER(AH47),LN(AH47),"---")</f>
        <v>---</v>
      </c>
      <c r="AU47" s="15" t="str">
        <f t="shared" ref="AU47:AU62" si="272">IF(ISNUMBER(AI47),LN(AI47),"---")</f>
        <v>---</v>
      </c>
    </row>
    <row r="48" spans="1:47">
      <c r="A48" t="s">
        <v>76</v>
      </c>
      <c r="B48" s="27">
        <f>'Raw Plate Reader Measurements'!$M$31</f>
        <v>0.17399999999999999</v>
      </c>
      <c r="C48" s="27">
        <f>'Raw Plate Reader Measurements'!$M$32</f>
        <v>0.155</v>
      </c>
      <c r="D48" s="27">
        <f>'Raw Plate Reader Measurements'!$M$33</f>
        <v>0.16900000000000001</v>
      </c>
      <c r="E48" s="27">
        <f>'Raw Plate Reader Measurements'!$M$34</f>
        <v>0.156</v>
      </c>
      <c r="F48" s="3"/>
      <c r="G48" s="3"/>
      <c r="I48" s="27">
        <f>'Raw Plate Reader Measurements'!$B$31</f>
        <v>42</v>
      </c>
      <c r="J48" s="27">
        <f>'Raw Plate Reader Measurements'!$B$32</f>
        <v>51</v>
      </c>
      <c r="K48" s="27">
        <f>'Raw Plate Reader Measurements'!$B$33</f>
        <v>38</v>
      </c>
      <c r="L48" s="27">
        <f>'Raw Plate Reader Measurements'!$B$34</f>
        <v>37</v>
      </c>
      <c r="M48" s="3"/>
      <c r="N48" s="3"/>
      <c r="P48" s="4">
        <f t="shared" si="250"/>
        <v>0.1305</v>
      </c>
      <c r="Q48" s="4">
        <f t="shared" si="251"/>
        <v>0.1115</v>
      </c>
      <c r="R48" s="4">
        <f t="shared" si="252"/>
        <v>0.1255</v>
      </c>
      <c r="S48" s="4">
        <f t="shared" si="253"/>
        <v>0.1125</v>
      </c>
      <c r="T48" s="4" t="str">
        <f t="shared" si="254"/>
        <v>---</v>
      </c>
      <c r="U48" s="4" t="str">
        <f t="shared" si="255"/>
        <v>---</v>
      </c>
      <c r="W48" s="4">
        <f t="shared" si="256"/>
        <v>-22.5</v>
      </c>
      <c r="X48" s="4">
        <f t="shared" si="257"/>
        <v>-13.5</v>
      </c>
      <c r="Y48" s="4">
        <f t="shared" si="258"/>
        <v>-26.5</v>
      </c>
      <c r="Z48" s="4">
        <f t="shared" si="259"/>
        <v>-27.5</v>
      </c>
      <c r="AA48" s="4" t="str">
        <f t="shared" si="260"/>
        <v>---</v>
      </c>
      <c r="AB48" s="4" t="str">
        <f t="shared" si="261"/>
        <v>---</v>
      </c>
      <c r="AD48" s="15">
        <f t="shared" si="262"/>
        <v>-1.4694495136311278E-2</v>
      </c>
      <c r="AE48" s="15">
        <f t="shared" si="263"/>
        <v>-1.0319093893929803E-2</v>
      </c>
      <c r="AF48" s="15">
        <f t="shared" si="264"/>
        <v>-1.799636575658202E-2</v>
      </c>
      <c r="AG48" s="15">
        <f t="shared" si="265"/>
        <v>-2.0833528659925767E-2</v>
      </c>
      <c r="AH48" s="15" t="str">
        <f t="shared" si="266"/>
        <v>---</v>
      </c>
      <c r="AI48" s="15" t="str">
        <f t="shared" si="267"/>
        <v>---</v>
      </c>
      <c r="AK48" s="15">
        <f>AVERAGE(AD48:AI48)</f>
        <v>-1.5960870861687217E-2</v>
      </c>
      <c r="AL48" s="15">
        <f>STDEV(AD48:AI48)</f>
        <v>4.5210392727637752E-3</v>
      </c>
      <c r="AM48" s="15" t="e">
        <f>GEOMEAN(AD48:AI48)</f>
        <v>#NUM!</v>
      </c>
      <c r="AN48" s="14" t="e">
        <f>EXP(STDEV(AP48:AU48))</f>
        <v>#NUM!</v>
      </c>
      <c r="AP48" s="15" t="e">
        <f>IF(ISNUMBER(AD48),LN(AD48),"---")</f>
        <v>#NUM!</v>
      </c>
      <c r="AQ48" s="15" t="e">
        <f t="shared" si="268"/>
        <v>#NUM!</v>
      </c>
      <c r="AR48" s="15" t="e">
        <f t="shared" si="269"/>
        <v>#NUM!</v>
      </c>
      <c r="AS48" s="15" t="e">
        <f t="shared" si="270"/>
        <v>#NUM!</v>
      </c>
      <c r="AT48" s="15" t="str">
        <f t="shared" si="271"/>
        <v>---</v>
      </c>
      <c r="AU48" s="15" t="str">
        <f t="shared" si="272"/>
        <v>---</v>
      </c>
    </row>
    <row r="49" spans="1:47">
      <c r="A49" t="s">
        <v>77</v>
      </c>
      <c r="B49" s="27">
        <f>'Raw Plate Reader Measurements'!$N$27</f>
        <v>0.13700000000000001</v>
      </c>
      <c r="C49" s="27">
        <f>'Raw Plate Reader Measurements'!$N$28</f>
        <v>0.14299999999999999</v>
      </c>
      <c r="D49" s="27">
        <f>'Raw Plate Reader Measurements'!$N$29</f>
        <v>0.14599999999999999</v>
      </c>
      <c r="E49" s="27">
        <f>'Raw Plate Reader Measurements'!$N$30</f>
        <v>0.14299999999999999</v>
      </c>
      <c r="F49" s="3"/>
      <c r="G49" s="3"/>
      <c r="I49" s="27">
        <f>'Raw Plate Reader Measurements'!$C$27</f>
        <v>193</v>
      </c>
      <c r="J49" s="27">
        <f>'Raw Plate Reader Measurements'!$C$28</f>
        <v>133</v>
      </c>
      <c r="K49" s="27">
        <f>'Raw Plate Reader Measurements'!$C$29</f>
        <v>196</v>
      </c>
      <c r="L49" s="27">
        <f>'Raw Plate Reader Measurements'!$C$30</f>
        <v>184</v>
      </c>
      <c r="M49" s="3"/>
      <c r="N49" s="3"/>
      <c r="P49" s="4">
        <f t="shared" si="250"/>
        <v>9.3500000000000014E-2</v>
      </c>
      <c r="Q49" s="4">
        <f t="shared" si="251"/>
        <v>9.9499999999999991E-2</v>
      </c>
      <c r="R49" s="4">
        <f t="shared" si="252"/>
        <v>0.10249999999999999</v>
      </c>
      <c r="S49" s="4">
        <f t="shared" si="253"/>
        <v>9.9499999999999991E-2</v>
      </c>
      <c r="T49" s="4" t="str">
        <f t="shared" si="254"/>
        <v>---</v>
      </c>
      <c r="U49" s="4" t="str">
        <f t="shared" si="255"/>
        <v>---</v>
      </c>
      <c r="W49" s="4">
        <f t="shared" si="256"/>
        <v>128.5</v>
      </c>
      <c r="X49" s="4">
        <f t="shared" si="257"/>
        <v>68.5</v>
      </c>
      <c r="Y49" s="4">
        <f t="shared" si="258"/>
        <v>131.5</v>
      </c>
      <c r="Z49" s="4">
        <f t="shared" si="259"/>
        <v>119.5</v>
      </c>
      <c r="AA49" s="4" t="str">
        <f t="shared" si="260"/>
        <v>---</v>
      </c>
      <c r="AB49" s="4" t="str">
        <f t="shared" si="261"/>
        <v>---</v>
      </c>
      <c r="AC49" s="12"/>
      <c r="AD49" s="15">
        <f t="shared" si="262"/>
        <v>0.11713162807585875</v>
      </c>
      <c r="AE49" s="15">
        <f t="shared" si="263"/>
        <v>5.8674602187502228E-2</v>
      </c>
      <c r="AF49" s="15">
        <f t="shared" si="264"/>
        <v>0.10934137990697182</v>
      </c>
      <c r="AG49" s="15">
        <f t="shared" si="265"/>
        <v>0.10235934250228491</v>
      </c>
      <c r="AH49" s="15" t="str">
        <f t="shared" si="266"/>
        <v>---</v>
      </c>
      <c r="AI49" s="15" t="str">
        <f t="shared" si="267"/>
        <v>---</v>
      </c>
      <c r="AJ49" s="12"/>
      <c r="AK49" s="15">
        <f t="shared" ref="AK49:AK62" si="273">AVERAGE(AD49:AI49)</f>
        <v>9.6876738168154425E-2</v>
      </c>
      <c r="AL49" s="15">
        <f t="shared" ref="AL49:AL62" si="274">STDEV(AD49:AI49)</f>
        <v>2.6173077787548266E-2</v>
      </c>
      <c r="AM49" s="15">
        <f t="shared" ref="AM49:AM62" si="275">GEOMEAN(AD49:AI49)</f>
        <v>9.365028274253602E-2</v>
      </c>
      <c r="AN49" s="14">
        <f t="shared" ref="AN49:AN62" si="276">EXP(STDEV(AP49:AU49))</f>
        <v>1.372356012260481</v>
      </c>
      <c r="AP49" s="15">
        <f t="shared" ref="AP49:AP62" si="277">IF(ISNUMBER(AD49),LN(AD49),"---")</f>
        <v>-2.1444569502628235</v>
      </c>
      <c r="AQ49" s="15">
        <f t="shared" si="268"/>
        <v>-2.8357483171998235</v>
      </c>
      <c r="AR49" s="15">
        <f t="shared" si="269"/>
        <v>-2.2132803652641</v>
      </c>
      <c r="AS49" s="15">
        <f t="shared" si="270"/>
        <v>-2.279265691096438</v>
      </c>
      <c r="AT49" s="15" t="str">
        <f t="shared" si="271"/>
        <v>---</v>
      </c>
      <c r="AU49" s="15" t="str">
        <f t="shared" si="272"/>
        <v>---</v>
      </c>
    </row>
    <row r="50" spans="1:47">
      <c r="A50" t="s">
        <v>78</v>
      </c>
      <c r="B50" s="27">
        <f>'Raw Plate Reader Measurements'!$N$31</f>
        <v>0.16800000000000001</v>
      </c>
      <c r="C50" s="27">
        <f>'Raw Plate Reader Measurements'!$N$32</f>
        <v>0.17100000000000001</v>
      </c>
      <c r="D50" s="27">
        <f>'Raw Plate Reader Measurements'!$N$33</f>
        <v>0.158</v>
      </c>
      <c r="E50" s="27">
        <f>'Raw Plate Reader Measurements'!$N$34</f>
        <v>0.14799999999999999</v>
      </c>
      <c r="F50" s="3"/>
      <c r="G50" s="3"/>
      <c r="I50" s="27">
        <f>'Raw Plate Reader Measurements'!$C$31</f>
        <v>249</v>
      </c>
      <c r="J50" s="27">
        <f>'Raw Plate Reader Measurements'!$C$32</f>
        <v>226</v>
      </c>
      <c r="K50" s="27">
        <f>'Raw Plate Reader Measurements'!$C$33</f>
        <v>188</v>
      </c>
      <c r="L50" s="27">
        <f>'Raw Plate Reader Measurements'!$C$34</f>
        <v>202</v>
      </c>
      <c r="M50" s="3"/>
      <c r="N50" s="3"/>
      <c r="P50" s="4">
        <f t="shared" si="250"/>
        <v>0.12450000000000001</v>
      </c>
      <c r="Q50" s="4">
        <f t="shared" si="251"/>
        <v>0.1275</v>
      </c>
      <c r="R50" s="4">
        <f t="shared" si="252"/>
        <v>0.1145</v>
      </c>
      <c r="S50" s="4">
        <f t="shared" si="253"/>
        <v>0.1045</v>
      </c>
      <c r="T50" s="4" t="str">
        <f t="shared" si="254"/>
        <v>---</v>
      </c>
      <c r="U50" s="4" t="str">
        <f t="shared" si="255"/>
        <v>---</v>
      </c>
      <c r="W50" s="4">
        <f t="shared" si="256"/>
        <v>184.5</v>
      </c>
      <c r="X50" s="4">
        <f t="shared" si="257"/>
        <v>161.5</v>
      </c>
      <c r="Y50" s="4">
        <f t="shared" si="258"/>
        <v>123.5</v>
      </c>
      <c r="Z50" s="4">
        <f t="shared" si="259"/>
        <v>137.5</v>
      </c>
      <c r="AA50" s="4" t="str">
        <f t="shared" si="260"/>
        <v>---</v>
      </c>
      <c r="AB50" s="4" t="str">
        <f t="shared" si="261"/>
        <v>---</v>
      </c>
      <c r="AC50" s="12"/>
      <c r="AD50" s="15">
        <f t="shared" si="262"/>
        <v>0.12630184132824657</v>
      </c>
      <c r="AE50" s="15">
        <f t="shared" si="263"/>
        <v>0.10795555760143352</v>
      </c>
      <c r="AF50" s="15">
        <f t="shared" si="264"/>
        <v>9.1927221538338585E-2</v>
      </c>
      <c r="AG50" s="15">
        <f t="shared" si="265"/>
        <v>0.11214219972448082</v>
      </c>
      <c r="AH50" s="15" t="str">
        <f t="shared" si="266"/>
        <v>---</v>
      </c>
      <c r="AI50" s="15" t="str">
        <f t="shared" si="267"/>
        <v>---</v>
      </c>
      <c r="AJ50" s="12"/>
      <c r="AK50" s="15">
        <f t="shared" si="273"/>
        <v>0.10958170504812487</v>
      </c>
      <c r="AL50" s="15">
        <f t="shared" si="274"/>
        <v>1.4147369999746646E-2</v>
      </c>
      <c r="AM50" s="15">
        <f t="shared" si="275"/>
        <v>0.10888472859115413</v>
      </c>
      <c r="AN50" s="14">
        <f t="shared" si="276"/>
        <v>1.140166989787305</v>
      </c>
      <c r="AP50" s="15">
        <f t="shared" si="277"/>
        <v>-2.0690806707276366</v>
      </c>
      <c r="AQ50" s="15">
        <f t="shared" si="268"/>
        <v>-2.2260356402392261</v>
      </c>
      <c r="AR50" s="15">
        <f t="shared" si="269"/>
        <v>-2.3867580852297188</v>
      </c>
      <c r="AS50" s="15">
        <f t="shared" si="270"/>
        <v>-2.187987572601696</v>
      </c>
      <c r="AT50" s="15" t="str">
        <f t="shared" si="271"/>
        <v>---</v>
      </c>
      <c r="AU50" s="15" t="str">
        <f t="shared" si="272"/>
        <v>---</v>
      </c>
    </row>
    <row r="51" spans="1:47">
      <c r="A51" t="s">
        <v>39</v>
      </c>
      <c r="B51" s="27">
        <f>'Raw Plate Reader Measurements'!$O$27</f>
        <v>0.05</v>
      </c>
      <c r="C51" s="27">
        <f>'Raw Plate Reader Measurements'!$O$28</f>
        <v>4.9000000000000002E-2</v>
      </c>
      <c r="D51" s="27">
        <f>'Raw Plate Reader Measurements'!$O$29</f>
        <v>0.05</v>
      </c>
      <c r="E51" s="27">
        <f>'Raw Plate Reader Measurements'!$O$30</f>
        <v>4.8000000000000001E-2</v>
      </c>
      <c r="F51" s="3"/>
      <c r="G51" s="3"/>
      <c r="I51" s="27">
        <f>'Raw Plate Reader Measurements'!$D$27</f>
        <v>138</v>
      </c>
      <c r="J51" s="27">
        <f>'Raw Plate Reader Measurements'!$D$28</f>
        <v>113</v>
      </c>
      <c r="K51" s="27">
        <f>'Raw Plate Reader Measurements'!$D$29</f>
        <v>123</v>
      </c>
      <c r="L51" s="27">
        <f>'Raw Plate Reader Measurements'!$D$30</f>
        <v>97</v>
      </c>
      <c r="M51" s="3"/>
      <c r="N51" s="3"/>
      <c r="P51" s="4">
        <f t="shared" si="250"/>
        <v>6.5000000000000058E-3</v>
      </c>
      <c r="Q51" s="4">
        <f t="shared" si="251"/>
        <v>5.5000000000000049E-3</v>
      </c>
      <c r="R51" s="4">
        <f t="shared" si="252"/>
        <v>6.5000000000000058E-3</v>
      </c>
      <c r="S51" s="4">
        <f t="shared" si="253"/>
        <v>4.500000000000004E-3</v>
      </c>
      <c r="T51" s="4" t="str">
        <f t="shared" si="254"/>
        <v>---</v>
      </c>
      <c r="U51" s="4" t="str">
        <f t="shared" si="255"/>
        <v>---</v>
      </c>
      <c r="W51" s="4">
        <f t="shared" si="256"/>
        <v>73.5</v>
      </c>
      <c r="X51" s="4">
        <f t="shared" si="257"/>
        <v>48.5</v>
      </c>
      <c r="Y51" s="4">
        <f t="shared" si="258"/>
        <v>58.5</v>
      </c>
      <c r="Z51" s="4">
        <f t="shared" si="259"/>
        <v>32.5</v>
      </c>
      <c r="AA51" s="4" t="str">
        <f t="shared" si="260"/>
        <v>---</v>
      </c>
      <c r="AB51" s="4" t="str">
        <f t="shared" si="261"/>
        <v>---</v>
      </c>
      <c r="AD51" s="15">
        <f t="shared" si="262"/>
        <v>0.96373281178607573</v>
      </c>
      <c r="AE51" s="15">
        <f t="shared" si="263"/>
        <v>0.75155663306261067</v>
      </c>
      <c r="AF51" s="15">
        <f t="shared" si="264"/>
        <v>0.76705264611544799</v>
      </c>
      <c r="AG51" s="15">
        <f t="shared" si="265"/>
        <v>0.61553607404326072</v>
      </c>
      <c r="AH51" s="15" t="str">
        <f t="shared" si="266"/>
        <v>---</v>
      </c>
      <c r="AI51" s="15" t="str">
        <f t="shared" si="267"/>
        <v>---</v>
      </c>
      <c r="AK51" s="15">
        <f t="shared" si="273"/>
        <v>0.77446954125184875</v>
      </c>
      <c r="AL51" s="15">
        <f t="shared" si="274"/>
        <v>0.14336485420935405</v>
      </c>
      <c r="AM51" s="15">
        <f t="shared" si="275"/>
        <v>0.76471438556309324</v>
      </c>
      <c r="AN51" s="14">
        <f t="shared" si="276"/>
        <v>1.2012967987799918</v>
      </c>
      <c r="AP51" s="15">
        <f t="shared" si="277"/>
        <v>-3.6941188986257582E-2</v>
      </c>
      <c r="AQ51" s="15">
        <f t="shared" si="268"/>
        <v>-0.28560871259844489</v>
      </c>
      <c r="AR51" s="15">
        <f t="shared" si="269"/>
        <v>-0.26519984096723787</v>
      </c>
      <c r="AS51" s="15">
        <f t="shared" si="270"/>
        <v>-0.48526172574403947</v>
      </c>
      <c r="AT51" s="15" t="str">
        <f t="shared" si="271"/>
        <v>---</v>
      </c>
      <c r="AU51" s="15" t="str">
        <f t="shared" si="272"/>
        <v>---</v>
      </c>
    </row>
    <row r="52" spans="1:47">
      <c r="A52" t="s">
        <v>79</v>
      </c>
      <c r="B52" s="27">
        <f>'Raw Plate Reader Measurements'!$O$31</f>
        <v>4.9000000000000002E-2</v>
      </c>
      <c r="C52" s="27">
        <f>'Raw Plate Reader Measurements'!$O$32</f>
        <v>4.9000000000000002E-2</v>
      </c>
      <c r="D52" s="27">
        <f>'Raw Plate Reader Measurements'!$O$33</f>
        <v>4.8000000000000001E-2</v>
      </c>
      <c r="E52" s="27">
        <f>'Raw Plate Reader Measurements'!$O$34</f>
        <v>4.8000000000000001E-2</v>
      </c>
      <c r="F52" s="3"/>
      <c r="G52" s="3"/>
      <c r="I52" s="27">
        <f>'Raw Plate Reader Measurements'!$D$31</f>
        <v>110</v>
      </c>
      <c r="J52" s="27">
        <f>'Raw Plate Reader Measurements'!$D$32</f>
        <v>92</v>
      </c>
      <c r="K52" s="27">
        <f>'Raw Plate Reader Measurements'!$D$33</f>
        <v>88</v>
      </c>
      <c r="L52" s="27">
        <f>'Raw Plate Reader Measurements'!$D$34</f>
        <v>95</v>
      </c>
      <c r="M52" s="3"/>
      <c r="N52" s="3"/>
      <c r="P52" s="4">
        <f t="shared" si="250"/>
        <v>5.5000000000000049E-3</v>
      </c>
      <c r="Q52" s="4">
        <f t="shared" si="251"/>
        <v>5.5000000000000049E-3</v>
      </c>
      <c r="R52" s="4">
        <f t="shared" si="252"/>
        <v>4.500000000000004E-3</v>
      </c>
      <c r="S52" s="4">
        <f t="shared" si="253"/>
        <v>4.500000000000004E-3</v>
      </c>
      <c r="T52" s="4" t="str">
        <f t="shared" si="254"/>
        <v>---</v>
      </c>
      <c r="U52" s="4" t="str">
        <f t="shared" si="255"/>
        <v>---</v>
      </c>
      <c r="W52" s="4">
        <f t="shared" si="256"/>
        <v>45.5</v>
      </c>
      <c r="X52" s="4">
        <f t="shared" si="257"/>
        <v>27.5</v>
      </c>
      <c r="Y52" s="4">
        <f t="shared" si="258"/>
        <v>23.5</v>
      </c>
      <c r="Z52" s="4">
        <f t="shared" si="259"/>
        <v>30.5</v>
      </c>
      <c r="AA52" s="4" t="str">
        <f t="shared" si="260"/>
        <v>---</v>
      </c>
      <c r="AB52" s="4" t="str">
        <f t="shared" si="261"/>
        <v>---</v>
      </c>
      <c r="AD52" s="15">
        <f t="shared" si="262"/>
        <v>0.70506859390409871</v>
      </c>
      <c r="AE52" s="15">
        <f t="shared" si="263"/>
        <v>0.42614035895302665</v>
      </c>
      <c r="AF52" s="15">
        <f t="shared" si="264"/>
        <v>0.44507993046205013</v>
      </c>
      <c r="AG52" s="15">
        <f t="shared" si="265"/>
        <v>0.57765693102521398</v>
      </c>
      <c r="AH52" s="15" t="str">
        <f t="shared" si="266"/>
        <v>---</v>
      </c>
      <c r="AI52" s="15" t="str">
        <f t="shared" si="267"/>
        <v>---</v>
      </c>
      <c r="AK52" s="15">
        <f t="shared" si="273"/>
        <v>0.53848645358609737</v>
      </c>
      <c r="AL52" s="15">
        <f t="shared" si="274"/>
        <v>0.12991068639281969</v>
      </c>
      <c r="AM52" s="15">
        <f t="shared" si="275"/>
        <v>0.52719709610143795</v>
      </c>
      <c r="AN52" s="14">
        <f t="shared" si="276"/>
        <v>1.2659428290252641</v>
      </c>
      <c r="AP52" s="15">
        <f t="shared" si="277"/>
        <v>-0.34946018458497763</v>
      </c>
      <c r="AQ52" s="15">
        <f t="shared" si="268"/>
        <v>-0.85298650586935687</v>
      </c>
      <c r="AR52" s="15">
        <f t="shared" si="269"/>
        <v>-0.80950139392961784</v>
      </c>
      <c r="AS52" s="15">
        <f t="shared" si="270"/>
        <v>-0.54877513146636525</v>
      </c>
      <c r="AT52" s="15" t="str">
        <f t="shared" si="271"/>
        <v>---</v>
      </c>
      <c r="AU52" s="15" t="str">
        <f t="shared" si="272"/>
        <v>---</v>
      </c>
    </row>
    <row r="53" spans="1:47">
      <c r="A53" t="s">
        <v>80</v>
      </c>
      <c r="B53" s="27">
        <f>'Raw Plate Reader Measurements'!$P$27</f>
        <v>0.18</v>
      </c>
      <c r="C53" s="27">
        <f>'Raw Plate Reader Measurements'!$P$28</f>
        <v>0.17499999999999999</v>
      </c>
      <c r="D53" s="27">
        <f>'Raw Plate Reader Measurements'!$P$29</f>
        <v>0.16800000000000001</v>
      </c>
      <c r="E53" s="27">
        <f>'Raw Plate Reader Measurements'!$P$30</f>
        <v>0.17599999999999999</v>
      </c>
      <c r="F53" s="3"/>
      <c r="G53" s="3"/>
      <c r="I53" s="27">
        <f>'Raw Plate Reader Measurements'!$E$27</f>
        <v>147</v>
      </c>
      <c r="J53" s="27">
        <f>'Raw Plate Reader Measurements'!$E$28</f>
        <v>232</v>
      </c>
      <c r="K53" s="27">
        <f>'Raw Plate Reader Measurements'!$E$29</f>
        <v>243</v>
      </c>
      <c r="L53" s="27">
        <f>'Raw Plate Reader Measurements'!$E$30</f>
        <v>226</v>
      </c>
      <c r="M53" s="3"/>
      <c r="N53" s="3"/>
      <c r="P53" s="4">
        <f t="shared" si="250"/>
        <v>0.13650000000000001</v>
      </c>
      <c r="Q53" s="4">
        <f t="shared" si="251"/>
        <v>0.13150000000000001</v>
      </c>
      <c r="R53" s="4">
        <f t="shared" si="252"/>
        <v>0.12450000000000001</v>
      </c>
      <c r="S53" s="4">
        <f t="shared" si="253"/>
        <v>0.13250000000000001</v>
      </c>
      <c r="T53" s="4" t="str">
        <f t="shared" si="254"/>
        <v>---</v>
      </c>
      <c r="U53" s="4" t="str">
        <f t="shared" si="255"/>
        <v>---</v>
      </c>
      <c r="W53" s="4">
        <f t="shared" si="256"/>
        <v>82.5</v>
      </c>
      <c r="X53" s="4">
        <f t="shared" si="257"/>
        <v>167.5</v>
      </c>
      <c r="Y53" s="4">
        <f t="shared" si="258"/>
        <v>178.5</v>
      </c>
      <c r="Z53" s="4">
        <f t="shared" si="259"/>
        <v>161.5</v>
      </c>
      <c r="AA53" s="4" t="str">
        <f t="shared" si="260"/>
        <v>---</v>
      </c>
      <c r="AB53" s="4" t="str">
        <f t="shared" si="261"/>
        <v>---</v>
      </c>
      <c r="AD53" s="15">
        <f t="shared" si="262"/>
        <v>5.1511471961354922E-2</v>
      </c>
      <c r="AE53" s="15">
        <f t="shared" si="263"/>
        <v>0.10856047167244415</v>
      </c>
      <c r="AF53" s="15">
        <f t="shared" si="264"/>
        <v>0.12219446437448245</v>
      </c>
      <c r="AG53" s="15">
        <f t="shared" si="265"/>
        <v>0.10388176297496432</v>
      </c>
      <c r="AH53" s="15" t="str">
        <f t="shared" si="266"/>
        <v>---</v>
      </c>
      <c r="AI53" s="15" t="str">
        <f t="shared" si="267"/>
        <v>---</v>
      </c>
      <c r="AK53" s="15">
        <f t="shared" si="273"/>
        <v>9.6537042745811458E-2</v>
      </c>
      <c r="AL53" s="15">
        <f t="shared" si="274"/>
        <v>3.1005983656362281E-2</v>
      </c>
      <c r="AM53" s="15">
        <f t="shared" si="275"/>
        <v>9.1789209845364247E-2</v>
      </c>
      <c r="AN53" s="14">
        <f t="shared" si="276"/>
        <v>1.4787258867593513</v>
      </c>
      <c r="AP53" s="15">
        <f t="shared" si="277"/>
        <v>-2.9659507395878353</v>
      </c>
      <c r="AQ53" s="15">
        <f t="shared" si="268"/>
        <v>-2.2204479186561543</v>
      </c>
      <c r="AR53" s="15">
        <f t="shared" si="269"/>
        <v>-2.1021415329885249</v>
      </c>
      <c r="AS53" s="15">
        <f t="shared" si="270"/>
        <v>-2.2645019210670219</v>
      </c>
      <c r="AT53" s="15" t="str">
        <f t="shared" si="271"/>
        <v>---</v>
      </c>
      <c r="AU53" s="15" t="str">
        <f t="shared" si="272"/>
        <v>---</v>
      </c>
    </row>
    <row r="54" spans="1:47">
      <c r="A54" t="s">
        <v>40</v>
      </c>
      <c r="B54" s="27">
        <f>'Raw Plate Reader Measurements'!$P$31</f>
        <v>0.15</v>
      </c>
      <c r="C54" s="27">
        <f>'Raw Plate Reader Measurements'!$P$32</f>
        <v>0.151</v>
      </c>
      <c r="D54" s="27">
        <f>'Raw Plate Reader Measurements'!$P$33</f>
        <v>0.13700000000000001</v>
      </c>
      <c r="E54" s="27">
        <f>'Raw Plate Reader Measurements'!$P$34</f>
        <v>0.13700000000000001</v>
      </c>
      <c r="F54" s="3"/>
      <c r="G54" s="3"/>
      <c r="I54" s="27">
        <f>'Raw Plate Reader Measurements'!$E$31</f>
        <v>222</v>
      </c>
      <c r="J54" s="27">
        <f>'Raw Plate Reader Measurements'!$E$32</f>
        <v>203</v>
      </c>
      <c r="K54" s="27">
        <f>'Raw Plate Reader Measurements'!$E$33</f>
        <v>199</v>
      </c>
      <c r="L54" s="27">
        <f>'Raw Plate Reader Measurements'!$E$34</f>
        <v>196</v>
      </c>
      <c r="M54" s="3"/>
      <c r="N54" s="3"/>
      <c r="P54" s="4">
        <f t="shared" si="250"/>
        <v>0.1065</v>
      </c>
      <c r="Q54" s="4">
        <f t="shared" si="251"/>
        <v>0.1075</v>
      </c>
      <c r="R54" s="4">
        <f t="shared" si="252"/>
        <v>9.3500000000000014E-2</v>
      </c>
      <c r="S54" s="4">
        <f t="shared" si="253"/>
        <v>9.3500000000000014E-2</v>
      </c>
      <c r="T54" s="4" t="str">
        <f t="shared" si="254"/>
        <v>---</v>
      </c>
      <c r="U54" s="4" t="str">
        <f t="shared" si="255"/>
        <v>---</v>
      </c>
      <c r="W54" s="4">
        <f t="shared" si="256"/>
        <v>157.5</v>
      </c>
      <c r="X54" s="4">
        <f t="shared" si="257"/>
        <v>138.5</v>
      </c>
      <c r="Y54" s="4">
        <f t="shared" si="258"/>
        <v>134.5</v>
      </c>
      <c r="Z54" s="4">
        <f t="shared" si="259"/>
        <v>131.5</v>
      </c>
      <c r="AA54" s="4" t="str">
        <f t="shared" si="260"/>
        <v>---</v>
      </c>
      <c r="AB54" s="4" t="str">
        <f t="shared" si="261"/>
        <v>---</v>
      </c>
      <c r="AD54" s="15">
        <f t="shared" si="262"/>
        <v>0.12604151461990942</v>
      </c>
      <c r="AE54" s="15">
        <f t="shared" si="263"/>
        <v>0.10980546923719861</v>
      </c>
      <c r="AF54" s="15">
        <f t="shared" si="264"/>
        <v>0.12260080915333074</v>
      </c>
      <c r="AG54" s="15">
        <f t="shared" si="265"/>
        <v>0.11986621861459475</v>
      </c>
      <c r="AH54" s="15" t="str">
        <f t="shared" si="266"/>
        <v>---</v>
      </c>
      <c r="AI54" s="15" t="str">
        <f t="shared" si="267"/>
        <v>---</v>
      </c>
      <c r="AK54" s="15">
        <f t="shared" si="273"/>
        <v>0.11957850290625838</v>
      </c>
      <c r="AL54" s="15">
        <f t="shared" si="274"/>
        <v>6.9880808735848553E-3</v>
      </c>
      <c r="AM54" s="15">
        <f t="shared" si="275"/>
        <v>0.11942133773497668</v>
      </c>
      <c r="AN54" s="14">
        <f t="shared" si="276"/>
        <v>1.0614294839087861</v>
      </c>
      <c r="AP54" s="15">
        <f t="shared" si="277"/>
        <v>-2.0711439451872482</v>
      </c>
      <c r="AQ54" s="15">
        <f t="shared" si="268"/>
        <v>-2.2090449402437806</v>
      </c>
      <c r="AR54" s="15">
        <f t="shared" si="269"/>
        <v>-2.098821655556204</v>
      </c>
      <c r="AS54" s="15">
        <f t="shared" si="270"/>
        <v>-2.1213790029802784</v>
      </c>
      <c r="AT54" s="15" t="str">
        <f t="shared" si="271"/>
        <v>---</v>
      </c>
      <c r="AU54" s="15" t="str">
        <f t="shared" si="272"/>
        <v>---</v>
      </c>
    </row>
    <row r="55" spans="1:47">
      <c r="A55" t="s">
        <v>125</v>
      </c>
      <c r="B55" s="27">
        <f>'Raw Plate Reader Measurements'!$Q$27</f>
        <v>0.16500000000000001</v>
      </c>
      <c r="C55" s="27">
        <f>'Raw Plate Reader Measurements'!$Q$28</f>
        <v>0.16</v>
      </c>
      <c r="D55" s="27">
        <f>'Raw Plate Reader Measurements'!$Q$29</f>
        <v>0.17</v>
      </c>
      <c r="E55" s="27">
        <f>'Raw Plate Reader Measurements'!$Q$30</f>
        <v>0.17899999999999999</v>
      </c>
      <c r="F55" s="3"/>
      <c r="G55" s="3"/>
      <c r="I55" s="27">
        <f>'Raw Plate Reader Measurements'!$F$27</f>
        <v>62</v>
      </c>
      <c r="J55" s="27">
        <f>'Raw Plate Reader Measurements'!$F$28</f>
        <v>69</v>
      </c>
      <c r="K55" s="27">
        <f>'Raw Plate Reader Measurements'!$F$29</f>
        <v>62</v>
      </c>
      <c r="L55" s="27">
        <f>'Raw Plate Reader Measurements'!$F$30</f>
        <v>54</v>
      </c>
      <c r="M55" s="3"/>
      <c r="N55" s="3"/>
      <c r="P55" s="4">
        <f t="shared" si="250"/>
        <v>0.12150000000000001</v>
      </c>
      <c r="Q55" s="4">
        <f t="shared" si="251"/>
        <v>0.11650000000000001</v>
      </c>
      <c r="R55" s="4">
        <f t="shared" si="252"/>
        <v>0.1265</v>
      </c>
      <c r="S55" s="4">
        <f t="shared" si="253"/>
        <v>0.13550000000000001</v>
      </c>
      <c r="T55" s="4" t="str">
        <f t="shared" si="254"/>
        <v>---</v>
      </c>
      <c r="U55" s="4" t="str">
        <f t="shared" si="255"/>
        <v>---</v>
      </c>
      <c r="W55" s="4">
        <f t="shared" si="256"/>
        <v>-2.5</v>
      </c>
      <c r="X55" s="4">
        <f t="shared" si="257"/>
        <v>4.5</v>
      </c>
      <c r="Y55" s="4">
        <f t="shared" si="258"/>
        <v>-2.5</v>
      </c>
      <c r="Z55" s="4">
        <f t="shared" si="259"/>
        <v>-10.5</v>
      </c>
      <c r="AA55" s="4" t="str">
        <f t="shared" si="260"/>
        <v>---</v>
      </c>
      <c r="AB55" s="4" t="str">
        <f t="shared" si="261"/>
        <v>---</v>
      </c>
      <c r="AD55" s="15">
        <f t="shared" si="262"/>
        <v>-1.7536640286132798E-3</v>
      </c>
      <c r="AE55" s="15">
        <f t="shared" si="263"/>
        <v>3.2920714425555735E-3</v>
      </c>
      <c r="AF55" s="15">
        <f t="shared" si="264"/>
        <v>-1.6843492448736245E-3</v>
      </c>
      <c r="AG55" s="15">
        <f t="shared" si="265"/>
        <v>-6.6043893269472822E-3</v>
      </c>
      <c r="AH55" s="15" t="str">
        <f t="shared" si="266"/>
        <v>---</v>
      </c>
      <c r="AI55" s="15" t="str">
        <f t="shared" si="267"/>
        <v>---</v>
      </c>
      <c r="AK55" s="15">
        <f t="shared" si="273"/>
        <v>-1.6875827894696533E-3</v>
      </c>
      <c r="AL55" s="15">
        <f t="shared" si="274"/>
        <v>4.0404752188938908E-3</v>
      </c>
      <c r="AM55" s="15" t="e">
        <f t="shared" si="275"/>
        <v>#NUM!</v>
      </c>
      <c r="AN55" s="14" t="e">
        <f t="shared" si="276"/>
        <v>#NUM!</v>
      </c>
      <c r="AP55" s="15" t="e">
        <f t="shared" si="277"/>
        <v>#NUM!</v>
      </c>
      <c r="AQ55" s="15">
        <f t="shared" si="268"/>
        <v>-5.7162382945329373</v>
      </c>
      <c r="AR55" s="15" t="e">
        <f t="shared" si="269"/>
        <v>#NUM!</v>
      </c>
      <c r="AS55" s="15" t="e">
        <f t="shared" si="270"/>
        <v>#NUM!</v>
      </c>
      <c r="AT55" s="15" t="str">
        <f t="shared" si="271"/>
        <v>---</v>
      </c>
      <c r="AU55" s="15" t="str">
        <f t="shared" si="272"/>
        <v>---</v>
      </c>
    </row>
    <row r="56" spans="1:47">
      <c r="A56" t="s">
        <v>126</v>
      </c>
      <c r="B56" s="27">
        <f>'Raw Plate Reader Measurements'!$Q$31</f>
        <v>0.17599999999999999</v>
      </c>
      <c r="C56" s="27">
        <f>'Raw Plate Reader Measurements'!$Q$32</f>
        <v>0.16400000000000001</v>
      </c>
      <c r="D56" s="27">
        <f>'Raw Plate Reader Measurements'!$Q$33</f>
        <v>0.184</v>
      </c>
      <c r="E56" s="27">
        <f>'Raw Plate Reader Measurements'!$Q$34</f>
        <v>0.185</v>
      </c>
      <c r="F56" s="3"/>
      <c r="G56" s="3"/>
      <c r="I56" s="27">
        <f>'Raw Plate Reader Measurements'!$F$31</f>
        <v>65</v>
      </c>
      <c r="J56" s="27">
        <f>'Raw Plate Reader Measurements'!$F$32</f>
        <v>50</v>
      </c>
      <c r="K56" s="27">
        <f>'Raw Plate Reader Measurements'!$F$33</f>
        <v>59</v>
      </c>
      <c r="L56" s="27">
        <f>'Raw Plate Reader Measurements'!$F$34</f>
        <v>53</v>
      </c>
      <c r="M56" s="3"/>
      <c r="N56" s="3"/>
      <c r="P56" s="4">
        <f t="shared" si="250"/>
        <v>0.13250000000000001</v>
      </c>
      <c r="Q56" s="4">
        <f t="shared" si="251"/>
        <v>0.12050000000000001</v>
      </c>
      <c r="R56" s="4">
        <f t="shared" si="252"/>
        <v>0.14050000000000001</v>
      </c>
      <c r="S56" s="4">
        <f t="shared" si="253"/>
        <v>0.14150000000000001</v>
      </c>
      <c r="T56" s="4" t="str">
        <f t="shared" si="254"/>
        <v>---</v>
      </c>
      <c r="U56" s="4" t="str">
        <f t="shared" si="255"/>
        <v>---</v>
      </c>
      <c r="W56" s="4">
        <f t="shared" si="256"/>
        <v>0.5</v>
      </c>
      <c r="X56" s="4">
        <f t="shared" si="257"/>
        <v>-14.5</v>
      </c>
      <c r="Y56" s="4">
        <f t="shared" si="258"/>
        <v>-5.5</v>
      </c>
      <c r="Z56" s="4">
        <f t="shared" si="259"/>
        <v>-11.5</v>
      </c>
      <c r="AA56" s="4" t="str">
        <f t="shared" si="260"/>
        <v>---</v>
      </c>
      <c r="AB56" s="4" t="str">
        <f t="shared" si="261"/>
        <v>---</v>
      </c>
      <c r="AD56" s="15">
        <f t="shared" si="262"/>
        <v>3.2161536524756757E-4</v>
      </c>
      <c r="AE56" s="15">
        <f t="shared" si="263"/>
        <v>-1.0255660090985714E-2</v>
      </c>
      <c r="AF56" s="15">
        <f t="shared" si="264"/>
        <v>-3.336330212443628E-3</v>
      </c>
      <c r="AG56" s="15">
        <f t="shared" si="265"/>
        <v>-6.9266630783884247E-3</v>
      </c>
      <c r="AH56" s="15" t="str">
        <f t="shared" si="266"/>
        <v>---</v>
      </c>
      <c r="AI56" s="15" t="str">
        <f t="shared" si="267"/>
        <v>---</v>
      </c>
      <c r="AK56" s="15">
        <f t="shared" si="273"/>
        <v>-5.0492595041425493E-3</v>
      </c>
      <c r="AL56" s="15">
        <f t="shared" si="274"/>
        <v>4.5611283279571122E-3</v>
      </c>
      <c r="AM56" s="15" t="e">
        <f t="shared" si="275"/>
        <v>#NUM!</v>
      </c>
      <c r="AN56" s="14" t="e">
        <f t="shared" si="276"/>
        <v>#NUM!</v>
      </c>
      <c r="AP56" s="15">
        <f t="shared" si="277"/>
        <v>-8.0421542442896783</v>
      </c>
      <c r="AQ56" s="15" t="e">
        <f t="shared" si="268"/>
        <v>#NUM!</v>
      </c>
      <c r="AR56" s="15" t="e">
        <f t="shared" si="269"/>
        <v>#NUM!</v>
      </c>
      <c r="AS56" s="15" t="e">
        <f t="shared" si="270"/>
        <v>#NUM!</v>
      </c>
      <c r="AT56" s="15" t="str">
        <f t="shared" si="271"/>
        <v>---</v>
      </c>
      <c r="AU56" s="15" t="str">
        <f t="shared" si="272"/>
        <v>---</v>
      </c>
    </row>
    <row r="57" spans="1:47">
      <c r="A57" t="s">
        <v>42</v>
      </c>
      <c r="B57" s="27">
        <f>'Raw Plate Reader Measurements'!$R$27</f>
        <v>8.6999999999999994E-2</v>
      </c>
      <c r="C57" s="27">
        <f>'Raw Plate Reader Measurements'!$R$28</f>
        <v>8.5999999999999993E-2</v>
      </c>
      <c r="D57" s="27">
        <f>'Raw Plate Reader Measurements'!$R$29</f>
        <v>8.6999999999999994E-2</v>
      </c>
      <c r="E57" s="27">
        <f>'Raw Plate Reader Measurements'!$R$30</f>
        <v>0.09</v>
      </c>
      <c r="F57" s="3"/>
      <c r="G57" s="3"/>
      <c r="I57" s="27">
        <f>'Raw Plate Reader Measurements'!$G$27</f>
        <v>154</v>
      </c>
      <c r="J57" s="27">
        <f>'Raw Plate Reader Measurements'!$G$28</f>
        <v>149</v>
      </c>
      <c r="K57" s="27">
        <f>'Raw Plate Reader Measurements'!$G$29</f>
        <v>168</v>
      </c>
      <c r="L57" s="27">
        <f>'Raw Plate Reader Measurements'!$G$30</f>
        <v>181</v>
      </c>
      <c r="M57" s="3"/>
      <c r="N57" s="3"/>
      <c r="P57" s="4">
        <f t="shared" si="250"/>
        <v>4.3499999999999997E-2</v>
      </c>
      <c r="Q57" s="4">
        <f t="shared" si="251"/>
        <v>4.2499999999999996E-2</v>
      </c>
      <c r="R57" s="4">
        <f t="shared" si="252"/>
        <v>4.3499999999999997E-2</v>
      </c>
      <c r="S57" s="4">
        <f t="shared" si="253"/>
        <v>4.65E-2</v>
      </c>
      <c r="T57" s="4" t="str">
        <f t="shared" si="254"/>
        <v>---</v>
      </c>
      <c r="U57" s="4" t="str">
        <f t="shared" si="255"/>
        <v>---</v>
      </c>
      <c r="W57" s="4">
        <f t="shared" si="256"/>
        <v>89.5</v>
      </c>
      <c r="X57" s="4">
        <f t="shared" si="257"/>
        <v>84.5</v>
      </c>
      <c r="Y57" s="4">
        <f t="shared" si="258"/>
        <v>103.5</v>
      </c>
      <c r="Z57" s="4">
        <f t="shared" si="259"/>
        <v>116.5</v>
      </c>
      <c r="AA57" s="4" t="str">
        <f t="shared" si="260"/>
        <v>---</v>
      </c>
      <c r="AB57" s="4" t="str">
        <f t="shared" si="261"/>
        <v>---</v>
      </c>
      <c r="AD57" s="15">
        <f t="shared" si="262"/>
        <v>0.17535430862664794</v>
      </c>
      <c r="AE57" s="15">
        <f t="shared" si="263"/>
        <v>0.16945346038367431</v>
      </c>
      <c r="AF57" s="15">
        <f t="shared" si="264"/>
        <v>0.20278403288109564</v>
      </c>
      <c r="AG57" s="15">
        <f t="shared" si="265"/>
        <v>0.21352839491624798</v>
      </c>
      <c r="AH57" s="15" t="str">
        <f t="shared" si="266"/>
        <v>---</v>
      </c>
      <c r="AI57" s="15" t="str">
        <f t="shared" si="267"/>
        <v>---</v>
      </c>
      <c r="AK57" s="15">
        <f t="shared" si="273"/>
        <v>0.19028004920191646</v>
      </c>
      <c r="AL57" s="15">
        <f t="shared" si="274"/>
        <v>2.1239583484825478E-2</v>
      </c>
      <c r="AM57" s="15">
        <f t="shared" si="275"/>
        <v>0.1893930633685513</v>
      </c>
      <c r="AN57" s="14">
        <f t="shared" si="276"/>
        <v>1.1180615158152254</v>
      </c>
      <c r="AP57" s="15">
        <f t="shared" si="277"/>
        <v>-1.7409467311172848</v>
      </c>
      <c r="AQ57" s="15">
        <f t="shared" si="268"/>
        <v>-1.775176959870699</v>
      </c>
      <c r="AR57" s="15">
        <f t="shared" si="269"/>
        <v>-1.5956137436926709</v>
      </c>
      <c r="AS57" s="15">
        <f t="shared" si="270"/>
        <v>-1.5439854578910115</v>
      </c>
      <c r="AT57" s="15" t="str">
        <f t="shared" si="271"/>
        <v>---</v>
      </c>
      <c r="AU57" s="15" t="str">
        <f t="shared" si="272"/>
        <v>---</v>
      </c>
    </row>
    <row r="58" spans="1:47">
      <c r="A58" t="s">
        <v>43</v>
      </c>
      <c r="B58" s="27">
        <f>'Raw Plate Reader Measurements'!$R$31</f>
        <v>7.2999999999999995E-2</v>
      </c>
      <c r="C58" s="27">
        <f>'Raw Plate Reader Measurements'!$R$32</f>
        <v>7.5999999999999998E-2</v>
      </c>
      <c r="D58" s="27">
        <f>'Raw Plate Reader Measurements'!$R$33</f>
        <v>7.8E-2</v>
      </c>
      <c r="E58" s="27">
        <f>'Raw Plate Reader Measurements'!$R$34</f>
        <v>7.0000000000000007E-2</v>
      </c>
      <c r="F58" s="3"/>
      <c r="G58" s="3"/>
      <c r="I58" s="27">
        <f>'Raw Plate Reader Measurements'!$G$31</f>
        <v>157</v>
      </c>
      <c r="J58" s="27">
        <f>'Raw Plate Reader Measurements'!$G$32</f>
        <v>147</v>
      </c>
      <c r="K58" s="27">
        <f>'Raw Plate Reader Measurements'!$G$33</f>
        <v>137</v>
      </c>
      <c r="L58" s="27">
        <f>'Raw Plate Reader Measurements'!$G$34</f>
        <v>153</v>
      </c>
      <c r="M58" s="3"/>
      <c r="N58" s="3"/>
      <c r="P58" s="4">
        <f t="shared" si="250"/>
        <v>2.9499999999999998E-2</v>
      </c>
      <c r="Q58" s="4">
        <f t="shared" si="251"/>
        <v>3.2500000000000001E-2</v>
      </c>
      <c r="R58" s="4">
        <f t="shared" si="252"/>
        <v>3.4500000000000003E-2</v>
      </c>
      <c r="S58" s="4">
        <f t="shared" si="253"/>
        <v>2.650000000000001E-2</v>
      </c>
      <c r="T58" s="4" t="str">
        <f t="shared" si="254"/>
        <v>---</v>
      </c>
      <c r="U58" s="4" t="str">
        <f t="shared" si="255"/>
        <v>---</v>
      </c>
      <c r="W58" s="4">
        <f t="shared" si="256"/>
        <v>92.5</v>
      </c>
      <c r="X58" s="4">
        <f t="shared" si="257"/>
        <v>82.5</v>
      </c>
      <c r="Y58" s="4">
        <f t="shared" si="258"/>
        <v>72.5</v>
      </c>
      <c r="Z58" s="4">
        <f t="shared" si="259"/>
        <v>88.5</v>
      </c>
      <c r="AA58" s="4" t="str">
        <f t="shared" si="260"/>
        <v>---</v>
      </c>
      <c r="AB58" s="4" t="str">
        <f t="shared" si="261"/>
        <v>---</v>
      </c>
      <c r="AD58" s="15">
        <f t="shared" si="262"/>
        <v>0.26724056408918651</v>
      </c>
      <c r="AE58" s="15">
        <f t="shared" si="263"/>
        <v>0.21634818223769067</v>
      </c>
      <c r="AF58" s="15">
        <f t="shared" si="264"/>
        <v>0.17910246970489541</v>
      </c>
      <c r="AG58" s="15">
        <f t="shared" si="265"/>
        <v>0.28462959824409723</v>
      </c>
      <c r="AH58" s="15" t="str">
        <f t="shared" si="266"/>
        <v>---</v>
      </c>
      <c r="AI58" s="15" t="str">
        <f t="shared" si="267"/>
        <v>---</v>
      </c>
      <c r="AK58" s="15">
        <f t="shared" si="273"/>
        <v>0.23683020356896745</v>
      </c>
      <c r="AL58" s="15">
        <f t="shared" si="274"/>
        <v>4.8171833447823387E-2</v>
      </c>
      <c r="AM58" s="15">
        <f t="shared" si="275"/>
        <v>0.23300182151225909</v>
      </c>
      <c r="AN58" s="14">
        <f t="shared" si="276"/>
        <v>1.2349180966063837</v>
      </c>
      <c r="AP58" s="15">
        <f t="shared" si="277"/>
        <v>-1.3196060371308507</v>
      </c>
      <c r="AQ58" s="15">
        <f t="shared" si="268"/>
        <v>-1.5308662142985128</v>
      </c>
      <c r="AR58" s="15">
        <f t="shared" si="269"/>
        <v>-1.7197971804801413</v>
      </c>
      <c r="AS58" s="15">
        <f t="shared" si="270"/>
        <v>-1.2565665992817492</v>
      </c>
      <c r="AT58" s="15" t="str">
        <f t="shared" si="271"/>
        <v>---</v>
      </c>
      <c r="AU58" s="15" t="str">
        <f t="shared" si="272"/>
        <v>---</v>
      </c>
    </row>
    <row r="59" spans="1:47">
      <c r="A59" t="s">
        <v>44</v>
      </c>
      <c r="B59" s="27">
        <f>'Raw Plate Reader Measurements'!$S$27</f>
        <v>0.18</v>
      </c>
      <c r="C59" s="27">
        <f>'Raw Plate Reader Measurements'!$S$28</f>
        <v>0.17899999999999999</v>
      </c>
      <c r="D59" s="27">
        <f>'Raw Plate Reader Measurements'!$S$29</f>
        <v>0.16400000000000001</v>
      </c>
      <c r="E59" s="27">
        <f>'Raw Plate Reader Measurements'!$S$30</f>
        <v>0.16200000000000001</v>
      </c>
      <c r="F59" s="3"/>
      <c r="G59" s="3"/>
      <c r="I59" s="27">
        <f>'Raw Plate Reader Measurements'!$H$27</f>
        <v>107</v>
      </c>
      <c r="J59" s="27">
        <f>'Raw Plate Reader Measurements'!$H$28</f>
        <v>100</v>
      </c>
      <c r="K59" s="27">
        <f>'Raw Plate Reader Measurements'!$H$29</f>
        <v>115</v>
      </c>
      <c r="L59" s="27">
        <f>'Raw Plate Reader Measurements'!$H$30</f>
        <v>118</v>
      </c>
      <c r="M59" s="3"/>
      <c r="N59" s="3"/>
      <c r="P59" s="4">
        <f t="shared" si="250"/>
        <v>0.13650000000000001</v>
      </c>
      <c r="Q59" s="4">
        <f t="shared" si="251"/>
        <v>0.13550000000000001</v>
      </c>
      <c r="R59" s="4">
        <f t="shared" si="252"/>
        <v>0.12050000000000001</v>
      </c>
      <c r="S59" s="4">
        <f t="shared" si="253"/>
        <v>0.11850000000000001</v>
      </c>
      <c r="T59" s="4" t="str">
        <f t="shared" si="254"/>
        <v>---</v>
      </c>
      <c r="U59" s="4" t="str">
        <f t="shared" si="255"/>
        <v>---</v>
      </c>
      <c r="W59" s="4">
        <f t="shared" si="256"/>
        <v>42.5</v>
      </c>
      <c r="X59" s="4">
        <f t="shared" si="257"/>
        <v>35.5</v>
      </c>
      <c r="Y59" s="4">
        <f t="shared" si="258"/>
        <v>50.5</v>
      </c>
      <c r="Z59" s="4">
        <f t="shared" si="259"/>
        <v>53.5</v>
      </c>
      <c r="AA59" s="4" t="str">
        <f t="shared" si="260"/>
        <v>---</v>
      </c>
      <c r="AB59" s="4" t="str">
        <f t="shared" si="261"/>
        <v>---</v>
      </c>
      <c r="AD59" s="15">
        <f t="shared" si="262"/>
        <v>2.6536212828576777E-2</v>
      </c>
      <c r="AE59" s="15">
        <f t="shared" si="263"/>
        <v>2.2329125819678906E-2</v>
      </c>
      <c r="AF59" s="15">
        <f t="shared" si="264"/>
        <v>3.5717988592743347E-2</v>
      </c>
      <c r="AG59" s="15">
        <f t="shared" si="265"/>
        <v>3.8478496546813408E-2</v>
      </c>
      <c r="AH59" s="15" t="str">
        <f t="shared" si="266"/>
        <v>---</v>
      </c>
      <c r="AI59" s="15" t="str">
        <f t="shared" si="267"/>
        <v>---</v>
      </c>
      <c r="AK59" s="15">
        <f t="shared" si="273"/>
        <v>3.076545594695311E-2</v>
      </c>
      <c r="AL59" s="15">
        <f t="shared" si="274"/>
        <v>7.5955411980406706E-3</v>
      </c>
      <c r="AM59" s="15">
        <f t="shared" si="275"/>
        <v>3.0040277340138029E-2</v>
      </c>
      <c r="AN59" s="14">
        <f t="shared" si="276"/>
        <v>1.2900927066251235</v>
      </c>
      <c r="AP59" s="15">
        <f t="shared" si="277"/>
        <v>-3.6292449569980993</v>
      </c>
      <c r="AQ59" s="15">
        <f t="shared" si="268"/>
        <v>-3.8018633621418418</v>
      </c>
      <c r="AR59" s="15">
        <f t="shared" si="269"/>
        <v>-3.3321008349528518</v>
      </c>
      <c r="AS59" s="15">
        <f t="shared" si="270"/>
        <v>-3.2576557249766815</v>
      </c>
      <c r="AT59" s="15" t="str">
        <f t="shared" si="271"/>
        <v>---</v>
      </c>
      <c r="AU59" s="15" t="str">
        <f t="shared" si="272"/>
        <v>---</v>
      </c>
    </row>
    <row r="60" spans="1:47">
      <c r="A60" t="s">
        <v>45</v>
      </c>
      <c r="B60" s="27">
        <f>'Raw Plate Reader Measurements'!$S$31</f>
        <v>0.19400000000000001</v>
      </c>
      <c r="C60" s="27">
        <f>'Raw Plate Reader Measurements'!$S$32</f>
        <v>0.19700000000000001</v>
      </c>
      <c r="D60" s="27">
        <f>'Raw Plate Reader Measurements'!$S$33</f>
        <v>0.20399999999999999</v>
      </c>
      <c r="E60" s="27">
        <f>'Raw Plate Reader Measurements'!$S$34</f>
        <v>0.16600000000000001</v>
      </c>
      <c r="F60" s="3"/>
      <c r="G60" s="3"/>
      <c r="I60" s="27">
        <f>'Raw Plate Reader Measurements'!$H$31</f>
        <v>115</v>
      </c>
      <c r="J60" s="27">
        <f>'Raw Plate Reader Measurements'!$H$32</f>
        <v>122</v>
      </c>
      <c r="K60" s="27">
        <f>'Raw Plate Reader Measurements'!$H$33</f>
        <v>139</v>
      </c>
      <c r="L60" s="27">
        <f>'Raw Plate Reader Measurements'!$H$34</f>
        <v>149</v>
      </c>
      <c r="M60" s="3"/>
      <c r="N60" s="3"/>
      <c r="P60" s="4">
        <f t="shared" si="250"/>
        <v>0.15050000000000002</v>
      </c>
      <c r="Q60" s="4">
        <f t="shared" si="251"/>
        <v>0.15350000000000003</v>
      </c>
      <c r="R60" s="4">
        <f t="shared" si="252"/>
        <v>0.16049999999999998</v>
      </c>
      <c r="S60" s="4">
        <f t="shared" si="253"/>
        <v>0.12250000000000001</v>
      </c>
      <c r="T60" s="4" t="str">
        <f t="shared" si="254"/>
        <v>---</v>
      </c>
      <c r="U60" s="4" t="str">
        <f t="shared" si="255"/>
        <v>---</v>
      </c>
      <c r="W60" s="4">
        <f t="shared" si="256"/>
        <v>50.5</v>
      </c>
      <c r="X60" s="4">
        <f t="shared" si="257"/>
        <v>57.5</v>
      </c>
      <c r="Y60" s="4">
        <f t="shared" si="258"/>
        <v>74.5</v>
      </c>
      <c r="Z60" s="4">
        <f t="shared" si="259"/>
        <v>84.5</v>
      </c>
      <c r="AA60" s="4" t="str">
        <f t="shared" si="260"/>
        <v>---</v>
      </c>
      <c r="AB60" s="4" t="str">
        <f t="shared" si="261"/>
        <v>---</v>
      </c>
      <c r="AD60" s="15">
        <f t="shared" si="262"/>
        <v>2.8598123756980547E-2</v>
      </c>
      <c r="AE60" s="15">
        <f t="shared" si="263"/>
        <v>3.1925824937848929E-2</v>
      </c>
      <c r="AF60" s="15">
        <f t="shared" si="264"/>
        <v>3.9560693759502212E-2</v>
      </c>
      <c r="AG60" s="15">
        <f t="shared" si="265"/>
        <v>5.8789976051478822E-2</v>
      </c>
      <c r="AH60" s="15" t="str">
        <f t="shared" si="266"/>
        <v>---</v>
      </c>
      <c r="AI60" s="15" t="str">
        <f t="shared" si="267"/>
        <v>---</v>
      </c>
      <c r="AK60" s="15">
        <f t="shared" si="273"/>
        <v>3.9718654626452625E-2</v>
      </c>
      <c r="AL60" s="15">
        <f t="shared" si="274"/>
        <v>1.3517083683332201E-2</v>
      </c>
      <c r="AM60" s="15">
        <f t="shared" si="275"/>
        <v>3.8173476450483683E-2</v>
      </c>
      <c r="AN60" s="14">
        <f t="shared" si="276"/>
        <v>1.3741802111413017</v>
      </c>
      <c r="AP60" s="15">
        <f t="shared" si="277"/>
        <v>-3.5544141662110729</v>
      </c>
      <c r="AQ60" s="15">
        <f t="shared" si="268"/>
        <v>-3.4443400375274034</v>
      </c>
      <c r="AR60" s="15">
        <f t="shared" si="269"/>
        <v>-3.2299192354880129</v>
      </c>
      <c r="AS60" s="15">
        <f t="shared" si="270"/>
        <v>-2.8337839139251102</v>
      </c>
      <c r="AT60" s="15" t="str">
        <f t="shared" si="271"/>
        <v>---</v>
      </c>
      <c r="AU60" s="15" t="str">
        <f t="shared" si="272"/>
        <v>---</v>
      </c>
    </row>
    <row r="61" spans="1:47">
      <c r="A61" t="s">
        <v>46</v>
      </c>
      <c r="B61" s="27">
        <f>'Raw Plate Reader Measurements'!$T$27</f>
        <v>0.23599999999999999</v>
      </c>
      <c r="C61" s="27">
        <f>'Raw Plate Reader Measurements'!$T$28</f>
        <v>0.23200000000000001</v>
      </c>
      <c r="D61" s="27">
        <f>'Raw Plate Reader Measurements'!$T$29</f>
        <v>0.222</v>
      </c>
      <c r="E61" s="27">
        <f>'Raw Plate Reader Measurements'!$T$30</f>
        <v>0.221</v>
      </c>
      <c r="F61" s="3"/>
      <c r="G61" s="3"/>
      <c r="I61" s="27">
        <f>'Raw Plate Reader Measurements'!$I$27</f>
        <v>57</v>
      </c>
      <c r="J61" s="27">
        <f>'Raw Plate Reader Measurements'!$I$28</f>
        <v>57</v>
      </c>
      <c r="K61" s="27">
        <f>'Raw Plate Reader Measurements'!$I$29</f>
        <v>69</v>
      </c>
      <c r="L61" s="27">
        <f>'Raw Plate Reader Measurements'!$I$30</f>
        <v>59</v>
      </c>
      <c r="M61" s="3"/>
      <c r="N61" s="3"/>
      <c r="P61" s="4">
        <f t="shared" si="250"/>
        <v>0.1925</v>
      </c>
      <c r="Q61" s="4">
        <f t="shared" si="251"/>
        <v>0.1885</v>
      </c>
      <c r="R61" s="4">
        <f t="shared" si="252"/>
        <v>0.17849999999999999</v>
      </c>
      <c r="S61" s="4">
        <f t="shared" si="253"/>
        <v>0.17749999999999999</v>
      </c>
      <c r="T61" s="4" t="str">
        <f t="shared" si="254"/>
        <v>---</v>
      </c>
      <c r="U61" s="4" t="str">
        <f t="shared" si="255"/>
        <v>---</v>
      </c>
      <c r="W61" s="4">
        <f t="shared" si="256"/>
        <v>-7.5</v>
      </c>
      <c r="X61" s="4">
        <f t="shared" si="257"/>
        <v>-7.5</v>
      </c>
      <c r="Y61" s="4">
        <f t="shared" si="258"/>
        <v>4.5</v>
      </c>
      <c r="Z61" s="4">
        <f t="shared" si="259"/>
        <v>-5.5</v>
      </c>
      <c r="AA61" s="4" t="str">
        <f t="shared" si="260"/>
        <v>---</v>
      </c>
      <c r="AB61" s="4" t="str">
        <f t="shared" si="261"/>
        <v>---</v>
      </c>
      <c r="AD61" s="15">
        <f t="shared" si="262"/>
        <v>-3.3205742256080034E-3</v>
      </c>
      <c r="AE61" s="15">
        <f t="shared" si="263"/>
        <v>-3.3910373391487563E-3</v>
      </c>
      <c r="AF61" s="15">
        <f t="shared" si="264"/>
        <v>2.148606851864002E-3</v>
      </c>
      <c r="AG61" s="15">
        <f t="shared" si="265"/>
        <v>-2.6408698301314355E-3</v>
      </c>
      <c r="AH61" s="15" t="str">
        <f t="shared" si="266"/>
        <v>---</v>
      </c>
      <c r="AI61" s="15" t="str">
        <f t="shared" si="267"/>
        <v>---</v>
      </c>
      <c r="AK61" s="15">
        <f t="shared" si="273"/>
        <v>-1.8009686357560483E-3</v>
      </c>
      <c r="AL61" s="15">
        <f t="shared" si="274"/>
        <v>2.6546876890349166E-3</v>
      </c>
      <c r="AM61" s="15" t="e">
        <f t="shared" si="275"/>
        <v>#NUM!</v>
      </c>
      <c r="AN61" s="14" t="e">
        <f t="shared" si="276"/>
        <v>#NUM!</v>
      </c>
      <c r="AP61" s="15" t="e">
        <f t="shared" si="277"/>
        <v>#NUM!</v>
      </c>
      <c r="AQ61" s="15" t="e">
        <f t="shared" si="268"/>
        <v>#NUM!</v>
      </c>
      <c r="AR61" s="15">
        <f t="shared" si="269"/>
        <v>-6.1429356227468759</v>
      </c>
      <c r="AS61" s="15" t="e">
        <f t="shared" si="270"/>
        <v>#NUM!</v>
      </c>
      <c r="AT61" s="15" t="str">
        <f t="shared" si="271"/>
        <v>---</v>
      </c>
      <c r="AU61" s="15" t="str">
        <f t="shared" si="272"/>
        <v>---</v>
      </c>
    </row>
    <row r="62" spans="1:47">
      <c r="A62" t="s">
        <v>47</v>
      </c>
      <c r="B62" s="27">
        <f>'Raw Plate Reader Measurements'!$T$31</f>
        <v>0.26300000000000001</v>
      </c>
      <c r="C62" s="27">
        <f>'Raw Plate Reader Measurements'!$T$32</f>
        <v>0.247</v>
      </c>
      <c r="D62" s="27">
        <f>'Raw Plate Reader Measurements'!$T$33</f>
        <v>0.251</v>
      </c>
      <c r="E62" s="27">
        <f>'Raw Plate Reader Measurements'!$T$34</f>
        <v>0.23899999999999999</v>
      </c>
      <c r="F62" s="3"/>
      <c r="G62" s="3"/>
      <c r="I62" s="27">
        <f>'Raw Plate Reader Measurements'!$I$31</f>
        <v>57</v>
      </c>
      <c r="J62" s="27">
        <f>'Raw Plate Reader Measurements'!$I$32</f>
        <v>64</v>
      </c>
      <c r="K62" s="27">
        <f>'Raw Plate Reader Measurements'!$I$33</f>
        <v>72</v>
      </c>
      <c r="L62" s="27">
        <f>'Raw Plate Reader Measurements'!$I$34</f>
        <v>74</v>
      </c>
      <c r="M62" s="3"/>
      <c r="N62" s="3"/>
      <c r="P62" s="4">
        <f t="shared" si="250"/>
        <v>0.21950000000000003</v>
      </c>
      <c r="Q62" s="4">
        <f t="shared" si="251"/>
        <v>0.20350000000000001</v>
      </c>
      <c r="R62" s="4">
        <f t="shared" si="252"/>
        <v>0.20750000000000002</v>
      </c>
      <c r="S62" s="4">
        <f t="shared" si="253"/>
        <v>0.19550000000000001</v>
      </c>
      <c r="T62" s="4" t="str">
        <f t="shared" si="254"/>
        <v>---</v>
      </c>
      <c r="U62" s="4" t="str">
        <f t="shared" si="255"/>
        <v>---</v>
      </c>
      <c r="W62" s="4">
        <f t="shared" si="256"/>
        <v>-7.5</v>
      </c>
      <c r="X62" s="4">
        <f t="shared" si="257"/>
        <v>-0.5</v>
      </c>
      <c r="Y62" s="4">
        <f t="shared" si="258"/>
        <v>7.5</v>
      </c>
      <c r="Z62" s="4">
        <f t="shared" si="259"/>
        <v>9.5</v>
      </c>
      <c r="AA62" s="4" t="str">
        <f t="shared" si="260"/>
        <v>---</v>
      </c>
      <c r="AB62" s="4" t="str">
        <f t="shared" si="261"/>
        <v>---</v>
      </c>
      <c r="AD62" s="15">
        <f t="shared" si="262"/>
        <v>-2.9121209040070184E-3</v>
      </c>
      <c r="AE62" s="15">
        <f t="shared" si="263"/>
        <v>-2.0940558179509926E-4</v>
      </c>
      <c r="AF62" s="15">
        <f t="shared" si="264"/>
        <v>3.0805327153230868E-3</v>
      </c>
      <c r="AG62" s="15">
        <f t="shared" si="265"/>
        <v>4.1415175550422066E-3</v>
      </c>
      <c r="AH62" s="15" t="str">
        <f t="shared" si="266"/>
        <v>---</v>
      </c>
      <c r="AI62" s="15" t="str">
        <f t="shared" si="267"/>
        <v>---</v>
      </c>
      <c r="AK62" s="15">
        <f t="shared" si="273"/>
        <v>1.0251309461407939E-3</v>
      </c>
      <c r="AL62" s="15">
        <f t="shared" si="274"/>
        <v>3.2126092458310855E-3</v>
      </c>
      <c r="AM62" s="15" t="e">
        <f t="shared" si="275"/>
        <v>#NUM!</v>
      </c>
      <c r="AN62" s="14" t="e">
        <f t="shared" si="276"/>
        <v>#NUM!</v>
      </c>
      <c r="AP62" s="15" t="e">
        <f t="shared" si="277"/>
        <v>#NUM!</v>
      </c>
      <c r="AQ62" s="15" t="e">
        <f t="shared" si="268"/>
        <v>#NUM!</v>
      </c>
      <c r="AR62" s="15">
        <f t="shared" si="269"/>
        <v>-5.7826527374319445</v>
      </c>
      <c r="AS62" s="15">
        <f t="shared" si="270"/>
        <v>-5.4866929991223818</v>
      </c>
      <c r="AT62" s="15" t="str">
        <f t="shared" si="271"/>
        <v>---</v>
      </c>
      <c r="AU62" s="15" t="str">
        <f t="shared" si="272"/>
        <v>---</v>
      </c>
    </row>
    <row r="64" spans="1:47">
      <c r="A64" s="24" t="s">
        <v>72</v>
      </c>
    </row>
    <row r="65" spans="1:47">
      <c r="A65" t="s">
        <v>75</v>
      </c>
      <c r="B65" s="27">
        <f>'Raw Plate Reader Measurements'!$M$37</f>
        <v>0.34899999999999998</v>
      </c>
      <c r="C65" s="27">
        <f>'Raw Plate Reader Measurements'!$M$38</f>
        <v>0.27900000000000003</v>
      </c>
      <c r="D65" s="27">
        <f>'Raw Plate Reader Measurements'!$M$39</f>
        <v>0.27700000000000002</v>
      </c>
      <c r="E65" s="27">
        <f>'Raw Plate Reader Measurements'!$M$40</f>
        <v>0.27800000000000002</v>
      </c>
      <c r="F65" s="3"/>
      <c r="G65" s="3"/>
      <c r="I65" s="27">
        <f>'Raw Plate Reader Measurements'!$B$37</f>
        <v>66</v>
      </c>
      <c r="J65" s="27">
        <f>'Raw Plate Reader Measurements'!$B$38</f>
        <v>60</v>
      </c>
      <c r="K65" s="27">
        <f>'Raw Plate Reader Measurements'!$B$39</f>
        <v>60</v>
      </c>
      <c r="L65" s="27">
        <f>'Raw Plate Reader Measurements'!$B$40</f>
        <v>72</v>
      </c>
      <c r="M65" s="3"/>
      <c r="N65" s="3"/>
      <c r="P65" s="4">
        <f t="shared" ref="P65:P80" si="278">IF(ISBLANK(B65),"---", B65-$B$9)</f>
        <v>0.30549999999999999</v>
      </c>
      <c r="Q65" s="4">
        <f t="shared" ref="Q65:Q80" si="279">IF(ISBLANK(C65),"---", C65-$B$9)</f>
        <v>0.23550000000000004</v>
      </c>
      <c r="R65" s="4">
        <f t="shared" ref="R65:R80" si="280">IF(ISBLANK(D65),"---", D65-$B$9)</f>
        <v>0.23350000000000004</v>
      </c>
      <c r="S65" s="4">
        <f t="shared" ref="S65:S80" si="281">IF(ISBLANK(E65),"---", E65-$B$9)</f>
        <v>0.23450000000000004</v>
      </c>
      <c r="T65" s="4" t="str">
        <f t="shared" ref="T65:T80" si="282">IF(ISBLANK(F65),"---", F65-$B$9)</f>
        <v>---</v>
      </c>
      <c r="U65" s="4" t="str">
        <f t="shared" ref="U65:U80" si="283">IF(ISBLANK(G65),"---", G65-$B$9)</f>
        <v>---</v>
      </c>
      <c r="W65" s="4">
        <f t="shared" ref="W65:W80" si="284">IF(ISBLANK(I65),"---",I65-$I$9)</f>
        <v>1.5</v>
      </c>
      <c r="X65" s="4">
        <f t="shared" ref="X65:X80" si="285">IF(ISBLANK(J65),"---",J65-$I$9)</f>
        <v>-4.5</v>
      </c>
      <c r="Y65" s="4">
        <f t="shared" ref="Y65:Y80" si="286">IF(ISBLANK(K65),"---",K65-$I$9)</f>
        <v>-4.5</v>
      </c>
      <c r="Z65" s="4">
        <f t="shared" ref="Z65:Z80" si="287">IF(ISBLANK(L65),"---",L65-$I$9)</f>
        <v>7.5</v>
      </c>
      <c r="AA65" s="4" t="str">
        <f t="shared" ref="AA65:AA80" si="288">IF(ISBLANK(M65),"---",M65-$I$9)</f>
        <v>---</v>
      </c>
      <c r="AB65" s="4" t="str">
        <f t="shared" ref="AB65:AB80" si="289">IF(ISBLANK(N65),"---",N65-$I$9)</f>
        <v>---</v>
      </c>
      <c r="AD65" s="15">
        <f t="shared" ref="AD65:AD80" si="290">IF(AND(ISNUMBER(W65),ISNUMBER(P65)),(W65*$B$3)/(P65*$B$2),"---")</f>
        <v>4.1846843759708061E-4</v>
      </c>
      <c r="AE65" s="15">
        <f t="shared" ref="AE65:AE80" si="291">IF(AND(ISNUMBER(X65),ISNUMBER(Q65)),(X65*$B$3)/(Q65*$B$2),"---")</f>
        <v>-1.6285618813491479E-3</v>
      </c>
      <c r="AF65" s="15">
        <f t="shared" ref="AF65:AF80" si="292">IF(AND(ISNUMBER(Y65),ISNUMBER(R65)),(Y65*$B$3)/(R65*$B$2),"---")</f>
        <v>-1.6425110195191618E-3</v>
      </c>
      <c r="AG65" s="15">
        <f t="shared" ref="AG65:AG80" si="293">IF(AND(ISNUMBER(Z65),ISNUMBER(S65)),(Z65*$B$3)/(S65*$B$2),"---")</f>
        <v>2.7258445135588082E-3</v>
      </c>
      <c r="AH65" s="15" t="str">
        <f t="shared" ref="AH65:AH80" si="294">IF(AND(ISNUMBER(AA65),ISNUMBER(T65)),(AA65*$B$3)/(T65*$B$2),"---")</f>
        <v>---</v>
      </c>
      <c r="AI65" s="15" t="str">
        <f t="shared" ref="AI65:AI80" si="295">IF(AND(ISNUMBER(AB65),ISNUMBER(U65)),(AB65*$B$3)/(U65*$B$2),"---")</f>
        <v>---</v>
      </c>
      <c r="AK65" s="15">
        <f>AVERAGE(AD65:AI65)</f>
        <v>-3.168998742810532E-5</v>
      </c>
      <c r="AL65" s="15">
        <f>STDEV(AD65:AI65)</f>
        <v>2.0777699082410593E-3</v>
      </c>
      <c r="AM65" s="15" t="e">
        <f>GEOMEAN(AD65:AI65)</f>
        <v>#NUM!</v>
      </c>
      <c r="AN65" s="14" t="e">
        <f>EXP(STDEV(AP65:AU65))</f>
        <v>#NUM!</v>
      </c>
      <c r="AP65" s="15">
        <f>IF(ISNUMBER(AD65),LN(AD65),"---")</f>
        <v>-7.7789090888069419</v>
      </c>
      <c r="AQ65" s="15" t="e">
        <f t="shared" ref="AQ65:AQ80" si="296">IF(ISNUMBER(AE65),LN(AE65),"---")</f>
        <v>#NUM!</v>
      </c>
      <c r="AR65" s="15" t="e">
        <f t="shared" ref="AR65:AR80" si="297">IF(ISNUMBER(AF65),LN(AF65),"---")</f>
        <v>#NUM!</v>
      </c>
      <c r="AS65" s="15">
        <f t="shared" ref="AS65:AS80" si="298">IF(ISNUMBER(AG65),LN(AG65),"---")</f>
        <v>-5.9049769856475258</v>
      </c>
      <c r="AT65" s="15" t="str">
        <f t="shared" ref="AT65:AT80" si="299">IF(ISNUMBER(AH65),LN(AH65),"---")</f>
        <v>---</v>
      </c>
      <c r="AU65" s="15" t="str">
        <f t="shared" ref="AU65:AU80" si="300">IF(ISNUMBER(AI65),LN(AI65),"---")</f>
        <v>---</v>
      </c>
    </row>
    <row r="66" spans="1:47">
      <c r="A66" t="s">
        <v>76</v>
      </c>
      <c r="B66" s="27">
        <f>'Raw Plate Reader Measurements'!$M$41</f>
        <v>0.33800000000000002</v>
      </c>
      <c r="C66" s="27">
        <f>'Raw Plate Reader Measurements'!$M$42</f>
        <v>0.33400000000000002</v>
      </c>
      <c r="D66" s="27">
        <f>'Raw Plate Reader Measurements'!$M$43</f>
        <v>0.35599999999999998</v>
      </c>
      <c r="E66" s="27">
        <f>'Raw Plate Reader Measurements'!$M$44</f>
        <v>0.36</v>
      </c>
      <c r="F66" s="3"/>
      <c r="G66" s="3"/>
      <c r="I66" s="27">
        <f>'Raw Plate Reader Measurements'!$B$41</f>
        <v>75</v>
      </c>
      <c r="J66" s="27">
        <f>'Raw Plate Reader Measurements'!$B$42</f>
        <v>68</v>
      </c>
      <c r="K66" s="27">
        <f>'Raw Plate Reader Measurements'!$B$43</f>
        <v>55</v>
      </c>
      <c r="L66" s="27">
        <f>'Raw Plate Reader Measurements'!$B$44</f>
        <v>57</v>
      </c>
      <c r="M66" s="3"/>
      <c r="N66" s="3"/>
      <c r="P66" s="4">
        <f t="shared" si="278"/>
        <v>0.29450000000000004</v>
      </c>
      <c r="Q66" s="4">
        <f t="shared" si="279"/>
        <v>0.29050000000000004</v>
      </c>
      <c r="R66" s="4">
        <f t="shared" si="280"/>
        <v>0.3125</v>
      </c>
      <c r="S66" s="4">
        <f t="shared" si="281"/>
        <v>0.3165</v>
      </c>
      <c r="T66" s="4" t="str">
        <f t="shared" si="282"/>
        <v>---</v>
      </c>
      <c r="U66" s="4" t="str">
        <f t="shared" si="283"/>
        <v>---</v>
      </c>
      <c r="W66" s="4">
        <f t="shared" si="284"/>
        <v>10.5</v>
      </c>
      <c r="X66" s="4">
        <f t="shared" si="285"/>
        <v>3.5</v>
      </c>
      <c r="Y66" s="4">
        <f t="shared" si="286"/>
        <v>-9.5</v>
      </c>
      <c r="Z66" s="4">
        <f t="shared" si="287"/>
        <v>-7.5</v>
      </c>
      <c r="AA66" s="4" t="str">
        <f t="shared" si="288"/>
        <v>---</v>
      </c>
      <c r="AB66" s="4" t="str">
        <f t="shared" si="289"/>
        <v>---</v>
      </c>
      <c r="AD66" s="15">
        <f t="shared" si="290"/>
        <v>3.0386918635020603E-3</v>
      </c>
      <c r="AE66" s="15">
        <f t="shared" si="291"/>
        <v>1.0268442384410289E-3</v>
      </c>
      <c r="AF66" s="15">
        <f t="shared" si="292"/>
        <v>-2.5909333824344046E-3</v>
      </c>
      <c r="AG66" s="15">
        <f t="shared" si="293"/>
        <v>-2.0196225542797488E-3</v>
      </c>
      <c r="AH66" s="15" t="str">
        <f t="shared" si="294"/>
        <v>---</v>
      </c>
      <c r="AI66" s="15" t="str">
        <f t="shared" si="295"/>
        <v>---</v>
      </c>
      <c r="AK66" s="15">
        <f>AVERAGE(AD66:AI66)</f>
        <v>-1.3625495869276606E-4</v>
      </c>
      <c r="AL66" s="15">
        <f>STDEV(AD66:AI66)</f>
        <v>2.6461044782993817E-3</v>
      </c>
      <c r="AM66" s="15" t="e">
        <f>GEOMEAN(AD66:AI66)</f>
        <v>#NUM!</v>
      </c>
      <c r="AN66" s="14" t="e">
        <f>EXP(STDEV(AP66:AU66))</f>
        <v>#NUM!</v>
      </c>
      <c r="AP66" s="15">
        <f>IF(ISNUMBER(AD66),LN(AD66),"---")</f>
        <v>-5.7963281642316202</v>
      </c>
      <c r="AQ66" s="15">
        <f t="shared" si="296"/>
        <v>-6.8812650261000545</v>
      </c>
      <c r="AR66" s="15" t="e">
        <f t="shared" si="297"/>
        <v>#NUM!</v>
      </c>
      <c r="AS66" s="15" t="e">
        <f t="shared" si="298"/>
        <v>#NUM!</v>
      </c>
      <c r="AT66" s="15" t="str">
        <f t="shared" si="299"/>
        <v>---</v>
      </c>
      <c r="AU66" s="15" t="str">
        <f t="shared" si="300"/>
        <v>---</v>
      </c>
    </row>
    <row r="67" spans="1:47">
      <c r="A67" t="s">
        <v>77</v>
      </c>
      <c r="B67" s="27">
        <f>'Raw Plate Reader Measurements'!$N$37</f>
        <v>0.313</v>
      </c>
      <c r="C67" s="27">
        <f>'Raw Plate Reader Measurements'!$N$38</f>
        <v>0.307</v>
      </c>
      <c r="D67" s="27">
        <f>'Raw Plate Reader Measurements'!$N$39</f>
        <v>0.27100000000000002</v>
      </c>
      <c r="E67" s="27">
        <f>'Raw Plate Reader Measurements'!$N$40</f>
        <v>0.24099999999999999</v>
      </c>
      <c r="F67" s="3"/>
      <c r="G67" s="3"/>
      <c r="I67" s="27">
        <f>'Raw Plate Reader Measurements'!$C$37</f>
        <v>397</v>
      </c>
      <c r="J67" s="27">
        <f>'Raw Plate Reader Measurements'!$C$38</f>
        <v>372</v>
      </c>
      <c r="K67" s="27">
        <f>'Raw Plate Reader Measurements'!$C$39</f>
        <v>377</v>
      </c>
      <c r="L67" s="27">
        <f>'Raw Plate Reader Measurements'!$C$40</f>
        <v>366</v>
      </c>
      <c r="M67" s="3"/>
      <c r="N67" s="3"/>
      <c r="P67" s="4">
        <f t="shared" si="278"/>
        <v>0.26950000000000002</v>
      </c>
      <c r="Q67" s="4">
        <f t="shared" si="279"/>
        <v>0.26350000000000001</v>
      </c>
      <c r="R67" s="4">
        <f t="shared" si="280"/>
        <v>0.22750000000000004</v>
      </c>
      <c r="S67" s="4">
        <f t="shared" si="281"/>
        <v>0.19750000000000001</v>
      </c>
      <c r="T67" s="4" t="str">
        <f t="shared" si="282"/>
        <v>---</v>
      </c>
      <c r="U67" s="4" t="str">
        <f t="shared" si="283"/>
        <v>---</v>
      </c>
      <c r="W67" s="4">
        <f t="shared" si="284"/>
        <v>332.5</v>
      </c>
      <c r="X67" s="4">
        <f t="shared" si="285"/>
        <v>307.5</v>
      </c>
      <c r="Y67" s="4">
        <f t="shared" si="286"/>
        <v>312.5</v>
      </c>
      <c r="Z67" s="4">
        <f t="shared" si="287"/>
        <v>301.5</v>
      </c>
      <c r="AA67" s="4" t="str">
        <f t="shared" si="288"/>
        <v>---</v>
      </c>
      <c r="AB67" s="4" t="str">
        <f t="shared" si="289"/>
        <v>---</v>
      </c>
      <c r="AC67" s="12"/>
      <c r="AD67" s="15">
        <f t="shared" si="290"/>
        <v>0.10515151714425343</v>
      </c>
      <c r="AE67" s="15">
        <f t="shared" si="291"/>
        <v>9.9459704271769131E-2</v>
      </c>
      <c r="AF67" s="15">
        <f t="shared" si="292"/>
        <v>0.11707152718489751</v>
      </c>
      <c r="AG67" s="15">
        <f t="shared" si="293"/>
        <v>0.13010766402464571</v>
      </c>
      <c r="AH67" s="15" t="str">
        <f t="shared" si="294"/>
        <v>---</v>
      </c>
      <c r="AI67" s="15" t="str">
        <f t="shared" si="295"/>
        <v>---</v>
      </c>
      <c r="AJ67" s="12"/>
      <c r="AK67" s="15">
        <f t="shared" ref="AK67:AK80" si="301">AVERAGE(AD67:AI67)</f>
        <v>0.11294760315639144</v>
      </c>
      <c r="AL67" s="15">
        <f t="shared" ref="AL67:AL80" si="302">STDEV(AD67:AI67)</f>
        <v>1.3591379765934164E-2</v>
      </c>
      <c r="AM67" s="15">
        <f t="shared" ref="AM67:AM80" si="303">GEOMEAN(AD67:AI67)</f>
        <v>0.11234512130192435</v>
      </c>
      <c r="AN67" s="14">
        <f t="shared" ref="AN67:AN80" si="304">EXP(STDEV(AP67:AU67))</f>
        <v>1.1263404233181202</v>
      </c>
      <c r="AP67" s="15">
        <f t="shared" ref="AP67:AP80" si="305">IF(ISNUMBER(AD67),LN(AD67),"---")</f>
        <v>-2.2523529485565992</v>
      </c>
      <c r="AQ67" s="15">
        <f t="shared" si="296"/>
        <v>-2.3080026990383007</v>
      </c>
      <c r="AR67" s="15">
        <f t="shared" si="297"/>
        <v>-2.1449701875180054</v>
      </c>
      <c r="AS67" s="15">
        <f t="shared" si="298"/>
        <v>-2.039392986477393</v>
      </c>
      <c r="AT67" s="15" t="str">
        <f t="shared" si="299"/>
        <v>---</v>
      </c>
      <c r="AU67" s="15" t="str">
        <f t="shared" si="300"/>
        <v>---</v>
      </c>
    </row>
    <row r="68" spans="1:47">
      <c r="A68" t="s">
        <v>78</v>
      </c>
      <c r="B68" s="27">
        <f>'Raw Plate Reader Measurements'!$N$41</f>
        <v>0.38</v>
      </c>
      <c r="C68" s="27">
        <f>'Raw Plate Reader Measurements'!$N$42</f>
        <v>0.378</v>
      </c>
      <c r="D68" s="27">
        <f>'Raw Plate Reader Measurements'!$N$43</f>
        <v>0.376</v>
      </c>
      <c r="E68" s="27">
        <f>'Raw Plate Reader Measurements'!$N$44</f>
        <v>0.36</v>
      </c>
      <c r="F68" s="3"/>
      <c r="G68" s="3"/>
      <c r="I68" s="27">
        <f>'Raw Plate Reader Measurements'!$C$41</f>
        <v>480</v>
      </c>
      <c r="J68" s="27">
        <f>'Raw Plate Reader Measurements'!$C$42</f>
        <v>471</v>
      </c>
      <c r="K68" s="27">
        <f>'Raw Plate Reader Measurements'!$C$43</f>
        <v>472</v>
      </c>
      <c r="L68" s="27">
        <f>'Raw Plate Reader Measurements'!$C$44</f>
        <v>337</v>
      </c>
      <c r="M68" s="3"/>
      <c r="N68" s="3"/>
      <c r="P68" s="4">
        <f t="shared" si="278"/>
        <v>0.33650000000000002</v>
      </c>
      <c r="Q68" s="4">
        <f t="shared" si="279"/>
        <v>0.33450000000000002</v>
      </c>
      <c r="R68" s="4">
        <f t="shared" si="280"/>
        <v>0.33250000000000002</v>
      </c>
      <c r="S68" s="4">
        <f t="shared" si="281"/>
        <v>0.3165</v>
      </c>
      <c r="T68" s="4" t="str">
        <f t="shared" si="282"/>
        <v>---</v>
      </c>
      <c r="U68" s="4" t="str">
        <f t="shared" si="283"/>
        <v>---</v>
      </c>
      <c r="W68" s="4">
        <f t="shared" si="284"/>
        <v>415.5</v>
      </c>
      <c r="X68" s="4">
        <f t="shared" si="285"/>
        <v>406.5</v>
      </c>
      <c r="Y68" s="4">
        <f t="shared" si="286"/>
        <v>407.5</v>
      </c>
      <c r="Z68" s="4">
        <f t="shared" si="287"/>
        <v>272.5</v>
      </c>
      <c r="AA68" s="4" t="str">
        <f t="shared" si="288"/>
        <v>---</v>
      </c>
      <c r="AB68" s="4" t="str">
        <f t="shared" si="289"/>
        <v>---</v>
      </c>
      <c r="AC68" s="12"/>
      <c r="AD68" s="15">
        <f t="shared" si="290"/>
        <v>0.10523703961068809</v>
      </c>
      <c r="AE68" s="15">
        <f t="shared" si="291"/>
        <v>0.10357312760203616</v>
      </c>
      <c r="AF68" s="15">
        <f t="shared" si="292"/>
        <v>0.1044524488862307</v>
      </c>
      <c r="AG68" s="15">
        <f t="shared" si="293"/>
        <v>7.3379619472164218E-2</v>
      </c>
      <c r="AH68" s="15" t="str">
        <f t="shared" si="294"/>
        <v>---</v>
      </c>
      <c r="AI68" s="15" t="str">
        <f t="shared" si="295"/>
        <v>---</v>
      </c>
      <c r="AJ68" s="12"/>
      <c r="AK68" s="15">
        <f t="shared" si="301"/>
        <v>9.6660558892779788E-2</v>
      </c>
      <c r="AL68" s="15">
        <f t="shared" si="302"/>
        <v>1.5535500395773779E-2</v>
      </c>
      <c r="AM68" s="15">
        <f t="shared" si="303"/>
        <v>9.5604305017978314E-2</v>
      </c>
      <c r="AN68" s="14">
        <f t="shared" si="304"/>
        <v>1.1930358484307164</v>
      </c>
      <c r="AP68" s="15">
        <f t="shared" si="305"/>
        <v>-2.251539953092736</v>
      </c>
      <c r="AQ68" s="15">
        <f t="shared" si="296"/>
        <v>-2.2674773688838741</v>
      </c>
      <c r="AR68" s="15">
        <f t="shared" si="297"/>
        <v>-2.2590233457184477</v>
      </c>
      <c r="AS68" s="15">
        <f t="shared" si="298"/>
        <v>-2.6121090457843885</v>
      </c>
      <c r="AT68" s="15" t="str">
        <f t="shared" si="299"/>
        <v>---</v>
      </c>
      <c r="AU68" s="15" t="str">
        <f t="shared" si="300"/>
        <v>---</v>
      </c>
    </row>
    <row r="69" spans="1:47">
      <c r="A69" t="s">
        <v>39</v>
      </c>
      <c r="B69" s="27">
        <f>'Raw Plate Reader Measurements'!$O$37</f>
        <v>4.9000000000000002E-2</v>
      </c>
      <c r="C69" s="27">
        <f>'Raw Plate Reader Measurements'!$O$38</f>
        <v>0.05</v>
      </c>
      <c r="D69" s="27">
        <f>'Raw Plate Reader Measurements'!$O$39</f>
        <v>0.05</v>
      </c>
      <c r="E69" s="27">
        <f>'Raw Plate Reader Measurements'!$O$40</f>
        <v>0.05</v>
      </c>
      <c r="F69" s="3"/>
      <c r="G69" s="3"/>
      <c r="I69" s="27">
        <f>'Raw Plate Reader Measurements'!$D$37</f>
        <v>128</v>
      </c>
      <c r="J69" s="27">
        <f>'Raw Plate Reader Measurements'!$D$38</f>
        <v>122</v>
      </c>
      <c r="K69" s="27">
        <f>'Raw Plate Reader Measurements'!$D$39</f>
        <v>111</v>
      </c>
      <c r="L69" s="27">
        <f>'Raw Plate Reader Measurements'!$D$40</f>
        <v>86</v>
      </c>
      <c r="M69" s="3"/>
      <c r="N69" s="3"/>
      <c r="P69" s="4">
        <f t="shared" si="278"/>
        <v>5.5000000000000049E-3</v>
      </c>
      <c r="Q69" s="4">
        <f t="shared" si="279"/>
        <v>6.5000000000000058E-3</v>
      </c>
      <c r="R69" s="4">
        <f t="shared" si="280"/>
        <v>6.5000000000000058E-3</v>
      </c>
      <c r="S69" s="4">
        <f t="shared" si="281"/>
        <v>6.5000000000000058E-3</v>
      </c>
      <c r="T69" s="4" t="str">
        <f t="shared" si="282"/>
        <v>---</v>
      </c>
      <c r="U69" s="4" t="str">
        <f t="shared" si="283"/>
        <v>---</v>
      </c>
      <c r="W69" s="4">
        <f t="shared" si="284"/>
        <v>63.5</v>
      </c>
      <c r="X69" s="4">
        <f t="shared" si="285"/>
        <v>57.5</v>
      </c>
      <c r="Y69" s="4">
        <f t="shared" si="286"/>
        <v>46.5</v>
      </c>
      <c r="Z69" s="4">
        <f t="shared" si="287"/>
        <v>21.5</v>
      </c>
      <c r="AA69" s="4" t="str">
        <f t="shared" si="288"/>
        <v>---</v>
      </c>
      <c r="AB69" s="4" t="str">
        <f t="shared" si="289"/>
        <v>---</v>
      </c>
      <c r="AD69" s="15">
        <f t="shared" si="290"/>
        <v>0.9839968288551707</v>
      </c>
      <c r="AE69" s="15">
        <f t="shared" si="291"/>
        <v>0.7539406350707395</v>
      </c>
      <c r="AF69" s="15">
        <f t="shared" si="292"/>
        <v>0.60970851357894584</v>
      </c>
      <c r="AG69" s="15">
        <f t="shared" si="293"/>
        <v>0.281908237461233</v>
      </c>
      <c r="AH69" s="15" t="str">
        <f t="shared" si="294"/>
        <v>---</v>
      </c>
      <c r="AI69" s="15" t="str">
        <f t="shared" si="295"/>
        <v>---</v>
      </c>
      <c r="AK69" s="15">
        <f t="shared" si="301"/>
        <v>0.65738855374152227</v>
      </c>
      <c r="AL69" s="15">
        <f t="shared" si="302"/>
        <v>0.29396945642110933</v>
      </c>
      <c r="AM69" s="15">
        <f t="shared" si="303"/>
        <v>0.59757197111467142</v>
      </c>
      <c r="AN69" s="14">
        <f t="shared" si="304"/>
        <v>1.7122020673752714</v>
      </c>
      <c r="AP69" s="15">
        <f t="shared" si="305"/>
        <v>-1.6132604643236417E-2</v>
      </c>
      <c r="AQ69" s="15">
        <f t="shared" si="296"/>
        <v>-0.28244164740174382</v>
      </c>
      <c r="AR69" s="15">
        <f t="shared" si="297"/>
        <v>-0.494774282611738</v>
      </c>
      <c r="AS69" s="15">
        <f t="shared" si="298"/>
        <v>-1.2661736600714315</v>
      </c>
      <c r="AT69" s="15" t="str">
        <f t="shared" si="299"/>
        <v>---</v>
      </c>
      <c r="AU69" s="15" t="str">
        <f t="shared" si="300"/>
        <v>---</v>
      </c>
    </row>
    <row r="70" spans="1:47">
      <c r="A70" t="s">
        <v>79</v>
      </c>
      <c r="B70" s="27">
        <f>'Raw Plate Reader Measurements'!$O$41</f>
        <v>5.0999999999999997E-2</v>
      </c>
      <c r="C70" s="27">
        <f>'Raw Plate Reader Measurements'!$O$42</f>
        <v>4.8000000000000001E-2</v>
      </c>
      <c r="D70" s="27">
        <f>'Raw Plate Reader Measurements'!$O$43</f>
        <v>5.0999999999999997E-2</v>
      </c>
      <c r="E70" s="27">
        <f>'Raw Plate Reader Measurements'!$O$44</f>
        <v>4.8000000000000001E-2</v>
      </c>
      <c r="F70" s="3"/>
      <c r="G70" s="3"/>
      <c r="I70" s="27">
        <f>'Raw Plate Reader Measurements'!$D$41</f>
        <v>138</v>
      </c>
      <c r="J70" s="27">
        <f>'Raw Plate Reader Measurements'!$D$42</f>
        <v>126</v>
      </c>
      <c r="K70" s="27">
        <f>'Raw Plate Reader Measurements'!$D$43</f>
        <v>122</v>
      </c>
      <c r="L70" s="27">
        <f>'Raw Plate Reader Measurements'!$D$44</f>
        <v>127</v>
      </c>
      <c r="M70" s="3"/>
      <c r="N70" s="3"/>
      <c r="P70" s="4">
        <f t="shared" si="278"/>
        <v>7.4999999999999997E-3</v>
      </c>
      <c r="Q70" s="4">
        <f t="shared" si="279"/>
        <v>4.500000000000004E-3</v>
      </c>
      <c r="R70" s="4">
        <f t="shared" si="280"/>
        <v>7.4999999999999997E-3</v>
      </c>
      <c r="S70" s="4">
        <f t="shared" si="281"/>
        <v>4.500000000000004E-3</v>
      </c>
      <c r="T70" s="4" t="str">
        <f t="shared" si="282"/>
        <v>---</v>
      </c>
      <c r="U70" s="4" t="str">
        <f t="shared" si="283"/>
        <v>---</v>
      </c>
      <c r="W70" s="4">
        <f t="shared" si="284"/>
        <v>73.5</v>
      </c>
      <c r="X70" s="4">
        <f t="shared" si="285"/>
        <v>61.5</v>
      </c>
      <c r="Y70" s="4">
        <f t="shared" si="286"/>
        <v>57.5</v>
      </c>
      <c r="Z70" s="4">
        <f t="shared" si="287"/>
        <v>62.5</v>
      </c>
      <c r="AA70" s="4" t="str">
        <f t="shared" si="288"/>
        <v>---</v>
      </c>
      <c r="AB70" s="4" t="str">
        <f t="shared" si="289"/>
        <v>---</v>
      </c>
      <c r="AD70" s="15">
        <f t="shared" si="290"/>
        <v>0.83523510354793307</v>
      </c>
      <c r="AE70" s="15">
        <f t="shared" si="291"/>
        <v>1.1647836478049396</v>
      </c>
      <c r="AF70" s="15">
        <f t="shared" si="292"/>
        <v>0.65341521706130823</v>
      </c>
      <c r="AG70" s="15">
        <f t="shared" si="293"/>
        <v>1.1837232193139631</v>
      </c>
      <c r="AH70" s="15" t="str">
        <f t="shared" si="294"/>
        <v>---</v>
      </c>
      <c r="AI70" s="15" t="str">
        <f t="shared" si="295"/>
        <v>---</v>
      </c>
      <c r="AK70" s="15">
        <f t="shared" si="301"/>
        <v>0.95928929693203602</v>
      </c>
      <c r="AL70" s="15">
        <f t="shared" si="302"/>
        <v>0.25919549210930709</v>
      </c>
      <c r="AM70" s="15">
        <f t="shared" si="303"/>
        <v>0.9313723777544014</v>
      </c>
      <c r="AN70" s="14">
        <f t="shared" si="304"/>
        <v>1.3307896553485115</v>
      </c>
      <c r="AP70" s="15">
        <f t="shared" si="305"/>
        <v>-0.18004203262693</v>
      </c>
      <c r="AQ70" s="15">
        <f t="shared" si="296"/>
        <v>0.15253535973274096</v>
      </c>
      <c r="AR70" s="15">
        <f t="shared" si="297"/>
        <v>-0.42554249104241615</v>
      </c>
      <c r="AS70" s="15">
        <f t="shared" si="298"/>
        <v>0.16866474166262463</v>
      </c>
      <c r="AT70" s="15" t="str">
        <f t="shared" si="299"/>
        <v>---</v>
      </c>
      <c r="AU70" s="15" t="str">
        <f t="shared" si="300"/>
        <v>---</v>
      </c>
    </row>
    <row r="71" spans="1:47">
      <c r="A71" t="s">
        <v>80</v>
      </c>
      <c r="B71" s="27">
        <f>'Raw Plate Reader Measurements'!$P$37</f>
        <v>0.34899999999999998</v>
      </c>
      <c r="C71" s="27">
        <f>'Raw Plate Reader Measurements'!$P$38</f>
        <v>0.36799999999999999</v>
      </c>
      <c r="D71" s="27">
        <f>'Raw Plate Reader Measurements'!$P$39</f>
        <v>0.32500000000000001</v>
      </c>
      <c r="E71" s="27">
        <f>'Raw Plate Reader Measurements'!$P$40</f>
        <v>0.34899999999999998</v>
      </c>
      <c r="F71" s="3"/>
      <c r="G71" s="3"/>
      <c r="I71" s="27">
        <f>'Raw Plate Reader Measurements'!$E$37</f>
        <v>509</v>
      </c>
      <c r="J71" s="27">
        <f>'Raw Plate Reader Measurements'!$E$38</f>
        <v>408</v>
      </c>
      <c r="K71" s="27">
        <f>'Raw Plate Reader Measurements'!$E$39</f>
        <v>363</v>
      </c>
      <c r="L71" s="27">
        <f>'Raw Plate Reader Measurements'!$E$40</f>
        <v>518</v>
      </c>
      <c r="M71" s="3"/>
      <c r="N71" s="3"/>
      <c r="P71" s="4">
        <f t="shared" si="278"/>
        <v>0.30549999999999999</v>
      </c>
      <c r="Q71" s="4">
        <f t="shared" si="279"/>
        <v>0.32450000000000001</v>
      </c>
      <c r="R71" s="4">
        <f t="shared" si="280"/>
        <v>0.28150000000000003</v>
      </c>
      <c r="S71" s="4">
        <f t="shared" si="281"/>
        <v>0.30549999999999999</v>
      </c>
      <c r="T71" s="4" t="str">
        <f t="shared" si="282"/>
        <v>---</v>
      </c>
      <c r="U71" s="4" t="str">
        <f t="shared" si="283"/>
        <v>---</v>
      </c>
      <c r="W71" s="4">
        <f t="shared" si="284"/>
        <v>444.5</v>
      </c>
      <c r="X71" s="4">
        <f t="shared" si="285"/>
        <v>343.5</v>
      </c>
      <c r="Y71" s="4">
        <f t="shared" si="286"/>
        <v>298.5</v>
      </c>
      <c r="Z71" s="4">
        <f t="shared" si="287"/>
        <v>453.5</v>
      </c>
      <c r="AA71" s="4" t="str">
        <f t="shared" si="288"/>
        <v>---</v>
      </c>
      <c r="AB71" s="4" t="str">
        <f t="shared" si="289"/>
        <v>---</v>
      </c>
      <c r="AD71" s="15">
        <f t="shared" si="290"/>
        <v>0.12400614700793489</v>
      </c>
      <c r="AE71" s="15">
        <f t="shared" si="291"/>
        <v>9.0218313282197107E-2</v>
      </c>
      <c r="AF71" s="15">
        <f t="shared" si="292"/>
        <v>9.0375060140304497E-2</v>
      </c>
      <c r="AG71" s="15">
        <f t="shared" si="293"/>
        <v>0.12651695763351736</v>
      </c>
      <c r="AH71" s="15" t="str">
        <f t="shared" si="294"/>
        <v>---</v>
      </c>
      <c r="AI71" s="15" t="str">
        <f t="shared" si="295"/>
        <v>---</v>
      </c>
      <c r="AK71" s="15">
        <f t="shared" si="301"/>
        <v>0.10777911951598845</v>
      </c>
      <c r="AL71" s="15">
        <f t="shared" si="302"/>
        <v>2.021308319609029E-2</v>
      </c>
      <c r="AM71" s="15">
        <f t="shared" si="303"/>
        <v>0.10634909879888386</v>
      </c>
      <c r="AN71" s="14">
        <f t="shared" si="304"/>
        <v>1.2081838456038683</v>
      </c>
      <c r="AP71" s="15">
        <f t="shared" si="305"/>
        <v>-2.0874241419611468</v>
      </c>
      <c r="AQ71" s="15">
        <f t="shared" si="296"/>
        <v>-2.4055228427851967</v>
      </c>
      <c r="AR71" s="15">
        <f t="shared" si="297"/>
        <v>-2.4037869330505446</v>
      </c>
      <c r="AS71" s="15">
        <f t="shared" si="298"/>
        <v>-2.0673789273599148</v>
      </c>
      <c r="AT71" s="15" t="str">
        <f t="shared" si="299"/>
        <v>---</v>
      </c>
      <c r="AU71" s="15" t="str">
        <f t="shared" si="300"/>
        <v>---</v>
      </c>
    </row>
    <row r="72" spans="1:47">
      <c r="A72" t="s">
        <v>40</v>
      </c>
      <c r="B72" s="27">
        <f>'Raw Plate Reader Measurements'!$P$41</f>
        <v>0.32700000000000001</v>
      </c>
      <c r="C72" s="27">
        <f>'Raw Plate Reader Measurements'!$P$42</f>
        <v>0.34499999999999997</v>
      </c>
      <c r="D72" s="27">
        <f>'Raw Plate Reader Measurements'!$P$43</f>
        <v>0.28299999999999997</v>
      </c>
      <c r="E72" s="27">
        <f>'Raw Plate Reader Measurements'!$P$44</f>
        <v>0.30199999999999999</v>
      </c>
      <c r="F72" s="3"/>
      <c r="G72" s="3"/>
      <c r="I72" s="27">
        <f>'Raw Plate Reader Measurements'!$E$41</f>
        <v>511</v>
      </c>
      <c r="J72" s="27">
        <f>'Raw Plate Reader Measurements'!$E$42</f>
        <v>514</v>
      </c>
      <c r="K72" s="27">
        <f>'Raw Plate Reader Measurements'!$E$43</f>
        <v>494</v>
      </c>
      <c r="L72" s="27">
        <f>'Raw Plate Reader Measurements'!$E$44</f>
        <v>399</v>
      </c>
      <c r="M72" s="3"/>
      <c r="N72" s="3"/>
      <c r="P72" s="4">
        <f t="shared" si="278"/>
        <v>0.28350000000000003</v>
      </c>
      <c r="Q72" s="4">
        <f t="shared" si="279"/>
        <v>0.30149999999999999</v>
      </c>
      <c r="R72" s="4">
        <f t="shared" si="280"/>
        <v>0.23949999999999999</v>
      </c>
      <c r="S72" s="4">
        <f t="shared" si="281"/>
        <v>0.25850000000000001</v>
      </c>
      <c r="T72" s="4" t="str">
        <f t="shared" si="282"/>
        <v>---</v>
      </c>
      <c r="U72" s="4" t="str">
        <f t="shared" si="283"/>
        <v>---</v>
      </c>
      <c r="W72" s="4">
        <f t="shared" si="284"/>
        <v>446.5</v>
      </c>
      <c r="X72" s="4">
        <f t="shared" si="285"/>
        <v>449.5</v>
      </c>
      <c r="Y72" s="4">
        <f t="shared" si="286"/>
        <v>429.5</v>
      </c>
      <c r="Z72" s="4">
        <f t="shared" si="287"/>
        <v>334.5</v>
      </c>
      <c r="AA72" s="4" t="str">
        <f t="shared" si="288"/>
        <v>---</v>
      </c>
      <c r="AB72" s="4" t="str">
        <f t="shared" si="289"/>
        <v>---</v>
      </c>
      <c r="AD72" s="15">
        <f t="shared" si="290"/>
        <v>0.13423045521871363</v>
      </c>
      <c r="AE72" s="15">
        <f t="shared" si="291"/>
        <v>0.12706473721352282</v>
      </c>
      <c r="AF72" s="15">
        <f t="shared" si="292"/>
        <v>0.15284115588336128</v>
      </c>
      <c r="AG72" s="15">
        <f t="shared" si="293"/>
        <v>0.11028545459944879</v>
      </c>
      <c r="AH72" s="15" t="str">
        <f t="shared" si="294"/>
        <v>---</v>
      </c>
      <c r="AI72" s="15" t="str">
        <f t="shared" si="295"/>
        <v>---</v>
      </c>
      <c r="AK72" s="15">
        <f t="shared" si="301"/>
        <v>0.13110545072876162</v>
      </c>
      <c r="AL72" s="15">
        <f t="shared" si="302"/>
        <v>1.7625796777893072E-2</v>
      </c>
      <c r="AM72" s="15">
        <f t="shared" si="303"/>
        <v>0.13021429507498178</v>
      </c>
      <c r="AN72" s="14">
        <f t="shared" si="304"/>
        <v>1.1446911635773478</v>
      </c>
      <c r="AP72" s="15">
        <f t="shared" si="305"/>
        <v>-2.0081971411547093</v>
      </c>
      <c r="AQ72" s="15">
        <f t="shared" si="296"/>
        <v>-2.0630585805590216</v>
      </c>
      <c r="AR72" s="15">
        <f t="shared" si="297"/>
        <v>-1.878356093730116</v>
      </c>
      <c r="AS72" s="15">
        <f t="shared" si="298"/>
        <v>-2.204683232683657</v>
      </c>
      <c r="AT72" s="15" t="str">
        <f t="shared" si="299"/>
        <v>---</v>
      </c>
      <c r="AU72" s="15" t="str">
        <f t="shared" si="300"/>
        <v>---</v>
      </c>
    </row>
    <row r="73" spans="1:47">
      <c r="A73" t="s">
        <v>125</v>
      </c>
      <c r="B73" s="27">
        <f>'Raw Plate Reader Measurements'!$Q$37</f>
        <v>0.379</v>
      </c>
      <c r="C73" s="27">
        <f>'Raw Plate Reader Measurements'!$Q$38</f>
        <v>0.37</v>
      </c>
      <c r="D73" s="27">
        <f>'Raw Plate Reader Measurements'!$Q$39</f>
        <v>0.374</v>
      </c>
      <c r="E73" s="27">
        <f>'Raw Plate Reader Measurements'!$Q$40</f>
        <v>0.36599999999999999</v>
      </c>
      <c r="F73" s="3"/>
      <c r="G73" s="3"/>
      <c r="I73" s="27">
        <f>'Raw Plate Reader Measurements'!$F$37</f>
        <v>74</v>
      </c>
      <c r="J73" s="27">
        <f>'Raw Plate Reader Measurements'!$F$38</f>
        <v>81</v>
      </c>
      <c r="K73" s="27">
        <f>'Raw Plate Reader Measurements'!$F$39</f>
        <v>66</v>
      </c>
      <c r="L73" s="27">
        <f>'Raw Plate Reader Measurements'!$F$40</f>
        <v>68</v>
      </c>
      <c r="M73" s="3"/>
      <c r="N73" s="3"/>
      <c r="P73" s="4">
        <f t="shared" si="278"/>
        <v>0.33550000000000002</v>
      </c>
      <c r="Q73" s="4">
        <f t="shared" si="279"/>
        <v>0.32650000000000001</v>
      </c>
      <c r="R73" s="4">
        <f t="shared" si="280"/>
        <v>0.33050000000000002</v>
      </c>
      <c r="S73" s="4">
        <f t="shared" si="281"/>
        <v>0.32250000000000001</v>
      </c>
      <c r="T73" s="4" t="str">
        <f t="shared" si="282"/>
        <v>---</v>
      </c>
      <c r="U73" s="4" t="str">
        <f t="shared" si="283"/>
        <v>---</v>
      </c>
      <c r="W73" s="4">
        <f t="shared" si="284"/>
        <v>9.5</v>
      </c>
      <c r="X73" s="4">
        <f t="shared" si="285"/>
        <v>16.5</v>
      </c>
      <c r="Y73" s="4">
        <f t="shared" si="286"/>
        <v>1.5</v>
      </c>
      <c r="Z73" s="4">
        <f t="shared" si="287"/>
        <v>3.5</v>
      </c>
      <c r="AA73" s="4" t="str">
        <f t="shared" si="288"/>
        <v>---</v>
      </c>
      <c r="AB73" s="4" t="str">
        <f t="shared" si="289"/>
        <v>---</v>
      </c>
      <c r="AD73" s="15">
        <f t="shared" si="290"/>
        <v>2.4133135082287671E-3</v>
      </c>
      <c r="AE73" s="15">
        <f t="shared" si="291"/>
        <v>4.3070847918682681E-3</v>
      </c>
      <c r="AF73" s="15">
        <f t="shared" si="292"/>
        <v>3.8681424413285361E-4</v>
      </c>
      <c r="AG73" s="15">
        <f t="shared" si="293"/>
        <v>9.2495581788253935E-4</v>
      </c>
      <c r="AH73" s="15" t="str">
        <f t="shared" si="294"/>
        <v>---</v>
      </c>
      <c r="AI73" s="15" t="str">
        <f t="shared" si="295"/>
        <v>---</v>
      </c>
      <c r="AK73" s="15">
        <f t="shared" si="301"/>
        <v>2.008042090528107E-3</v>
      </c>
      <c r="AL73" s="15">
        <f t="shared" si="302"/>
        <v>1.7560654760487746E-3</v>
      </c>
      <c r="AM73" s="15">
        <f t="shared" si="303"/>
        <v>1.3886895039960389E-3</v>
      </c>
      <c r="AN73" s="14">
        <f t="shared" si="304"/>
        <v>2.893028512621846</v>
      </c>
      <c r="AP73" s="15">
        <f t="shared" si="305"/>
        <v>-6.026754576108698</v>
      </c>
      <c r="AQ73" s="15">
        <f t="shared" si="296"/>
        <v>-5.4474939861134066</v>
      </c>
      <c r="AR73" s="15">
        <f t="shared" si="297"/>
        <v>-7.857565969487033</v>
      </c>
      <c r="AS73" s="15">
        <f t="shared" si="298"/>
        <v>-6.9857645860439153</v>
      </c>
      <c r="AT73" s="15" t="str">
        <f t="shared" si="299"/>
        <v>---</v>
      </c>
      <c r="AU73" s="15" t="str">
        <f t="shared" si="300"/>
        <v>---</v>
      </c>
    </row>
    <row r="74" spans="1:47">
      <c r="A74" t="s">
        <v>126</v>
      </c>
      <c r="B74" s="27">
        <f>'Raw Plate Reader Measurements'!$Q$41</f>
        <v>0.38500000000000001</v>
      </c>
      <c r="C74" s="27">
        <f>'Raw Plate Reader Measurements'!$Q$42</f>
        <v>0.38100000000000001</v>
      </c>
      <c r="D74" s="27">
        <f>'Raw Plate Reader Measurements'!$Q$43</f>
        <v>0.39100000000000001</v>
      </c>
      <c r="E74" s="27">
        <f>'Raw Plate Reader Measurements'!$Q$44</f>
        <v>0.376</v>
      </c>
      <c r="F74" s="3"/>
      <c r="G74" s="3"/>
      <c r="I74" s="27">
        <f>'Raw Plate Reader Measurements'!$F$41</f>
        <v>82</v>
      </c>
      <c r="J74" s="27">
        <f>'Raw Plate Reader Measurements'!$F$42</f>
        <v>78</v>
      </c>
      <c r="K74" s="27">
        <f>'Raw Plate Reader Measurements'!$F$43</f>
        <v>80</v>
      </c>
      <c r="L74" s="27">
        <f>'Raw Plate Reader Measurements'!$F$44</f>
        <v>70</v>
      </c>
      <c r="M74" s="3"/>
      <c r="N74" s="3"/>
      <c r="P74" s="4">
        <f t="shared" si="278"/>
        <v>0.34150000000000003</v>
      </c>
      <c r="Q74" s="4">
        <f t="shared" si="279"/>
        <v>0.33750000000000002</v>
      </c>
      <c r="R74" s="4">
        <f t="shared" si="280"/>
        <v>0.34750000000000003</v>
      </c>
      <c r="S74" s="4">
        <f t="shared" si="281"/>
        <v>0.33250000000000002</v>
      </c>
      <c r="T74" s="4" t="str">
        <f t="shared" si="282"/>
        <v>---</v>
      </c>
      <c r="U74" s="4" t="str">
        <f t="shared" si="283"/>
        <v>---</v>
      </c>
      <c r="W74" s="4">
        <f t="shared" si="284"/>
        <v>17.5</v>
      </c>
      <c r="X74" s="4">
        <f t="shared" si="285"/>
        <v>13.5</v>
      </c>
      <c r="Y74" s="4">
        <f t="shared" si="286"/>
        <v>15.5</v>
      </c>
      <c r="Z74" s="4">
        <f t="shared" si="287"/>
        <v>5.5</v>
      </c>
      <c r="AA74" s="4" t="str">
        <f t="shared" si="288"/>
        <v>---</v>
      </c>
      <c r="AB74" s="4" t="str">
        <f t="shared" si="289"/>
        <v>---</v>
      </c>
      <c r="AD74" s="15">
        <f t="shared" si="290"/>
        <v>4.3674707359753866E-3</v>
      </c>
      <c r="AE74" s="15">
        <f t="shared" si="291"/>
        <v>3.4091228716242161E-3</v>
      </c>
      <c r="AF74" s="15">
        <f t="shared" si="292"/>
        <v>3.8015398928183709E-3</v>
      </c>
      <c r="AG74" s="15">
        <f t="shared" si="293"/>
        <v>1.4097876536791874E-3</v>
      </c>
      <c r="AH74" s="15" t="str">
        <f t="shared" si="294"/>
        <v>---</v>
      </c>
      <c r="AI74" s="15" t="str">
        <f t="shared" si="295"/>
        <v>---</v>
      </c>
      <c r="AK74" s="15">
        <f t="shared" si="301"/>
        <v>3.2469802885242904E-3</v>
      </c>
      <c r="AL74" s="15">
        <f t="shared" si="302"/>
        <v>1.2864164945469477E-3</v>
      </c>
      <c r="AM74" s="15">
        <f t="shared" si="303"/>
        <v>2.9887974106680439E-3</v>
      </c>
      <c r="AN74" s="14">
        <f t="shared" si="304"/>
        <v>1.6671404577732041</v>
      </c>
      <c r="AP74" s="15">
        <f t="shared" si="305"/>
        <v>-5.4335712163848324</v>
      </c>
      <c r="AQ74" s="15">
        <f t="shared" si="296"/>
        <v>-5.6813002431716573</v>
      </c>
      <c r="AR74" s="15">
        <f t="shared" si="297"/>
        <v>-5.572349059383102</v>
      </c>
      <c r="AS74" s="15">
        <f t="shared" si="298"/>
        <v>-6.5643161861609398</v>
      </c>
      <c r="AT74" s="15" t="str">
        <f t="shared" si="299"/>
        <v>---</v>
      </c>
      <c r="AU74" s="15" t="str">
        <f t="shared" si="300"/>
        <v>---</v>
      </c>
    </row>
    <row r="75" spans="1:47">
      <c r="A75" t="s">
        <v>42</v>
      </c>
      <c r="B75" s="27">
        <f>'Raw Plate Reader Measurements'!$R$37</f>
        <v>0.184</v>
      </c>
      <c r="C75" s="27">
        <f>'Raw Plate Reader Measurements'!$R$38</f>
        <v>0.19500000000000001</v>
      </c>
      <c r="D75" s="27">
        <f>'Raw Plate Reader Measurements'!$R$39</f>
        <v>0.19400000000000001</v>
      </c>
      <c r="E75" s="27">
        <f>'Raw Plate Reader Measurements'!$R$40</f>
        <v>0.18099999999999999</v>
      </c>
      <c r="F75" s="3"/>
      <c r="G75" s="3"/>
      <c r="I75" s="27">
        <f>'Raw Plate Reader Measurements'!$G$37</f>
        <v>402</v>
      </c>
      <c r="J75" s="27">
        <f>'Raw Plate Reader Measurements'!$G$38</f>
        <v>363</v>
      </c>
      <c r="K75" s="27">
        <f>'Raw Plate Reader Measurements'!$G$39</f>
        <v>390</v>
      </c>
      <c r="L75" s="27">
        <f>'Raw Plate Reader Measurements'!$G$40</f>
        <v>392</v>
      </c>
      <c r="M75" s="3"/>
      <c r="N75" s="3"/>
      <c r="P75" s="4">
        <f t="shared" si="278"/>
        <v>0.14050000000000001</v>
      </c>
      <c r="Q75" s="4">
        <f t="shared" si="279"/>
        <v>0.15150000000000002</v>
      </c>
      <c r="R75" s="4">
        <f t="shared" si="280"/>
        <v>0.15050000000000002</v>
      </c>
      <c r="S75" s="4">
        <f t="shared" si="281"/>
        <v>0.13750000000000001</v>
      </c>
      <c r="T75" s="4" t="str">
        <f t="shared" si="282"/>
        <v>---</v>
      </c>
      <c r="U75" s="4" t="str">
        <f t="shared" si="283"/>
        <v>---</v>
      </c>
      <c r="W75" s="4">
        <f t="shared" si="284"/>
        <v>337.5</v>
      </c>
      <c r="X75" s="4">
        <f t="shared" si="285"/>
        <v>298.5</v>
      </c>
      <c r="Y75" s="4">
        <f t="shared" si="286"/>
        <v>325.5</v>
      </c>
      <c r="Z75" s="4">
        <f t="shared" si="287"/>
        <v>327.5</v>
      </c>
      <c r="AA75" s="4" t="str">
        <f t="shared" si="288"/>
        <v>---</v>
      </c>
      <c r="AB75" s="4" t="str">
        <f t="shared" si="289"/>
        <v>---</v>
      </c>
      <c r="AD75" s="15">
        <f t="shared" si="290"/>
        <v>0.20472935394540445</v>
      </c>
      <c r="AE75" s="15">
        <f t="shared" si="291"/>
        <v>0.16792461669634134</v>
      </c>
      <c r="AF75" s="15">
        <f t="shared" si="292"/>
        <v>0.18433048084944889</v>
      </c>
      <c r="AG75" s="15">
        <f t="shared" si="293"/>
        <v>0.20299777099216923</v>
      </c>
      <c r="AH75" s="15" t="str">
        <f t="shared" si="294"/>
        <v>---</v>
      </c>
      <c r="AI75" s="15" t="str">
        <f t="shared" si="295"/>
        <v>---</v>
      </c>
      <c r="AK75" s="15">
        <f t="shared" si="301"/>
        <v>0.18999555562084097</v>
      </c>
      <c r="AL75" s="15">
        <f t="shared" si="302"/>
        <v>1.7372025738773254E-2</v>
      </c>
      <c r="AM75" s="15">
        <f t="shared" si="303"/>
        <v>0.18938506472068084</v>
      </c>
      <c r="AN75" s="14">
        <f t="shared" si="304"/>
        <v>1.0977299893582693</v>
      </c>
      <c r="AP75" s="15">
        <f t="shared" si="305"/>
        <v>-1.5860663967646722</v>
      </c>
      <c r="AQ75" s="15">
        <f t="shared" si="296"/>
        <v>-1.7842401104202235</v>
      </c>
      <c r="AR75" s="15">
        <f t="shared" si="297"/>
        <v>-1.6910250408437628</v>
      </c>
      <c r="AS75" s="15">
        <f t="shared" si="298"/>
        <v>-1.5945602803347758</v>
      </c>
      <c r="AT75" s="15" t="str">
        <f t="shared" si="299"/>
        <v>---</v>
      </c>
      <c r="AU75" s="15" t="str">
        <f t="shared" si="300"/>
        <v>---</v>
      </c>
    </row>
    <row r="76" spans="1:47">
      <c r="A76" t="s">
        <v>43</v>
      </c>
      <c r="B76" s="27">
        <f>'Raw Plate Reader Measurements'!$R$41</f>
        <v>0.44400000000000001</v>
      </c>
      <c r="C76" s="27">
        <f>'Raw Plate Reader Measurements'!$R$42</f>
        <v>0.40899999999999997</v>
      </c>
      <c r="D76" s="27">
        <f>'Raw Plate Reader Measurements'!$R$43</f>
        <v>0.441</v>
      </c>
      <c r="E76" s="27">
        <f>'Raw Plate Reader Measurements'!$R$44</f>
        <v>0.372</v>
      </c>
      <c r="F76" s="3"/>
      <c r="G76" s="3"/>
      <c r="I76" s="27">
        <f>'Raw Plate Reader Measurements'!$G$41</f>
        <v>80</v>
      </c>
      <c r="J76" s="27">
        <f>'Raw Plate Reader Measurements'!$G$42</f>
        <v>64</v>
      </c>
      <c r="K76" s="27">
        <f>'Raw Plate Reader Measurements'!$G$43</f>
        <v>72</v>
      </c>
      <c r="L76" s="27">
        <f>'Raw Plate Reader Measurements'!$G$44</f>
        <v>82</v>
      </c>
      <c r="M76" s="3"/>
      <c r="N76" s="3"/>
      <c r="P76" s="4">
        <f t="shared" si="278"/>
        <v>0.40050000000000002</v>
      </c>
      <c r="Q76" s="4">
        <f t="shared" si="279"/>
        <v>0.36549999999999999</v>
      </c>
      <c r="R76" s="4">
        <f t="shared" si="280"/>
        <v>0.39750000000000002</v>
      </c>
      <c r="S76" s="4">
        <f t="shared" si="281"/>
        <v>0.32850000000000001</v>
      </c>
      <c r="T76" s="4" t="str">
        <f t="shared" si="282"/>
        <v>---</v>
      </c>
      <c r="U76" s="4" t="str">
        <f t="shared" si="283"/>
        <v>---</v>
      </c>
      <c r="W76" s="4">
        <f t="shared" si="284"/>
        <v>15.5</v>
      </c>
      <c r="X76" s="4">
        <f t="shared" si="285"/>
        <v>-0.5</v>
      </c>
      <c r="Y76" s="4">
        <f t="shared" si="286"/>
        <v>7.5</v>
      </c>
      <c r="Z76" s="4">
        <f t="shared" si="287"/>
        <v>17.5</v>
      </c>
      <c r="AA76" s="4" t="str">
        <f t="shared" si="288"/>
        <v>---</v>
      </c>
      <c r="AB76" s="4" t="str">
        <f t="shared" si="289"/>
        <v>---</v>
      </c>
      <c r="AD76" s="15">
        <f t="shared" si="290"/>
        <v>3.2984647010096974E-3</v>
      </c>
      <c r="AE76" s="15">
        <f t="shared" si="291"/>
        <v>-1.1659106948099237E-4</v>
      </c>
      <c r="AF76" s="15">
        <f t="shared" si="292"/>
        <v>1.6080768262378376E-3</v>
      </c>
      <c r="AG76" s="15">
        <f t="shared" si="293"/>
        <v>4.5403082384645197E-3</v>
      </c>
      <c r="AH76" s="15" t="str">
        <f t="shared" si="294"/>
        <v>---</v>
      </c>
      <c r="AI76" s="15" t="str">
        <f t="shared" si="295"/>
        <v>---</v>
      </c>
      <c r="AK76" s="15">
        <f t="shared" si="301"/>
        <v>2.3325646740577658E-3</v>
      </c>
      <c r="AL76" s="15">
        <f t="shared" si="302"/>
        <v>2.0273415273861168E-3</v>
      </c>
      <c r="AM76" s="15" t="e">
        <f t="shared" si="303"/>
        <v>#NUM!</v>
      </c>
      <c r="AN76" s="14" t="e">
        <f t="shared" si="304"/>
        <v>#NUM!</v>
      </c>
      <c r="AP76" s="15">
        <f t="shared" si="305"/>
        <v>-5.7142981608866696</v>
      </c>
      <c r="AQ76" s="15" t="e">
        <f t="shared" si="296"/>
        <v>#NUM!</v>
      </c>
      <c r="AR76" s="15">
        <f t="shared" si="297"/>
        <v>-6.4327163318555787</v>
      </c>
      <c r="AS76" s="15">
        <f t="shared" si="298"/>
        <v>-5.3947603752986533</v>
      </c>
      <c r="AT76" s="15" t="str">
        <f t="shared" si="299"/>
        <v>---</v>
      </c>
      <c r="AU76" s="15" t="str">
        <f t="shared" si="300"/>
        <v>---</v>
      </c>
    </row>
    <row r="77" spans="1:47">
      <c r="A77" t="s">
        <v>44</v>
      </c>
      <c r="B77" s="27">
        <f>'Raw Plate Reader Measurements'!$S$37</f>
        <v>0.372</v>
      </c>
      <c r="C77" s="27">
        <f>'Raw Plate Reader Measurements'!$S$38</f>
        <v>0.371</v>
      </c>
      <c r="D77" s="27">
        <f>'Raw Plate Reader Measurements'!$S$39</f>
        <v>0.373</v>
      </c>
      <c r="E77" s="27">
        <f>'Raw Plate Reader Measurements'!$S$40</f>
        <v>0.36199999999999999</v>
      </c>
      <c r="F77" s="3"/>
      <c r="G77" s="3"/>
      <c r="I77" s="27">
        <f>'Raw Plate Reader Measurements'!$H$37</f>
        <v>196</v>
      </c>
      <c r="J77" s="27">
        <f>'Raw Plate Reader Measurements'!$H$38</f>
        <v>191</v>
      </c>
      <c r="K77" s="27">
        <f>'Raw Plate Reader Measurements'!$H$39</f>
        <v>182</v>
      </c>
      <c r="L77" s="27">
        <f>'Raw Plate Reader Measurements'!$H$40</f>
        <v>150</v>
      </c>
      <c r="M77" s="3"/>
      <c r="N77" s="3"/>
      <c r="P77" s="4">
        <f t="shared" si="278"/>
        <v>0.32850000000000001</v>
      </c>
      <c r="Q77" s="4">
        <f t="shared" si="279"/>
        <v>0.32750000000000001</v>
      </c>
      <c r="R77" s="4">
        <f t="shared" si="280"/>
        <v>0.32950000000000002</v>
      </c>
      <c r="S77" s="4">
        <f t="shared" si="281"/>
        <v>0.31850000000000001</v>
      </c>
      <c r="T77" s="4" t="str">
        <f t="shared" si="282"/>
        <v>---</v>
      </c>
      <c r="U77" s="4" t="str">
        <f t="shared" si="283"/>
        <v>---</v>
      </c>
      <c r="W77" s="4">
        <f t="shared" si="284"/>
        <v>131.5</v>
      </c>
      <c r="X77" s="4">
        <f t="shared" si="285"/>
        <v>126.5</v>
      </c>
      <c r="Y77" s="4">
        <f t="shared" si="286"/>
        <v>117.5</v>
      </c>
      <c r="Z77" s="4">
        <f t="shared" si="287"/>
        <v>85.5</v>
      </c>
      <c r="AA77" s="4" t="str">
        <f t="shared" si="288"/>
        <v>---</v>
      </c>
      <c r="AB77" s="4" t="str">
        <f t="shared" si="289"/>
        <v>---</v>
      </c>
      <c r="AD77" s="15">
        <f t="shared" si="290"/>
        <v>3.4117173334747675E-2</v>
      </c>
      <c r="AE77" s="15">
        <f t="shared" si="291"/>
        <v>3.2920155974081176E-2</v>
      </c>
      <c r="AF77" s="15">
        <f t="shared" si="292"/>
        <v>3.039240799816733E-2</v>
      </c>
      <c r="AG77" s="15">
        <f t="shared" si="293"/>
        <v>2.2879121312705693E-2</v>
      </c>
      <c r="AH77" s="15" t="str">
        <f t="shared" si="294"/>
        <v>---</v>
      </c>
      <c r="AI77" s="15" t="str">
        <f t="shared" si="295"/>
        <v>---</v>
      </c>
      <c r="AK77" s="15">
        <f t="shared" si="301"/>
        <v>3.0077214654925473E-2</v>
      </c>
      <c r="AL77" s="15">
        <f t="shared" si="302"/>
        <v>5.0436585955621858E-3</v>
      </c>
      <c r="AM77" s="15">
        <f t="shared" si="303"/>
        <v>2.9727599711805171E-2</v>
      </c>
      <c r="AN77" s="14">
        <f t="shared" si="304"/>
        <v>1.1985764924590199</v>
      </c>
      <c r="AP77" s="15">
        <f t="shared" si="305"/>
        <v>-3.3779544046103021</v>
      </c>
      <c r="AQ77" s="15">
        <f t="shared" si="296"/>
        <v>-3.413670165211188</v>
      </c>
      <c r="AR77" s="15">
        <f t="shared" si="297"/>
        <v>-3.4935624386618045</v>
      </c>
      <c r="AS77" s="15">
        <f t="shared" si="298"/>
        <v>-3.7775305173729596</v>
      </c>
      <c r="AT77" s="15" t="str">
        <f t="shared" si="299"/>
        <v>---</v>
      </c>
      <c r="AU77" s="15" t="str">
        <f t="shared" si="300"/>
        <v>---</v>
      </c>
    </row>
    <row r="78" spans="1:47">
      <c r="A78" t="s">
        <v>45</v>
      </c>
      <c r="B78" s="27">
        <f>'Raw Plate Reader Measurements'!$S$41</f>
        <v>0.34799999999999998</v>
      </c>
      <c r="C78" s="27">
        <f>'Raw Plate Reader Measurements'!$S$42</f>
        <v>0.38400000000000001</v>
      </c>
      <c r="D78" s="27">
        <f>'Raw Plate Reader Measurements'!$S$43</f>
        <v>0.39800000000000002</v>
      </c>
      <c r="E78" s="27">
        <f>'Raw Plate Reader Measurements'!$S$44</f>
        <v>0.38800000000000001</v>
      </c>
      <c r="F78" s="3"/>
      <c r="G78" s="3"/>
      <c r="I78" s="27">
        <f>'Raw Plate Reader Measurements'!$H$41</f>
        <v>213</v>
      </c>
      <c r="J78" s="27">
        <f>'Raw Plate Reader Measurements'!$H$42</f>
        <v>167</v>
      </c>
      <c r="K78" s="27">
        <f>'Raw Plate Reader Measurements'!$H$43</f>
        <v>208</v>
      </c>
      <c r="L78" s="27">
        <f>'Raw Plate Reader Measurements'!$H$44</f>
        <v>227</v>
      </c>
      <c r="M78" s="3"/>
      <c r="N78" s="3"/>
      <c r="P78" s="4">
        <f t="shared" si="278"/>
        <v>0.30449999999999999</v>
      </c>
      <c r="Q78" s="4">
        <f t="shared" si="279"/>
        <v>0.34050000000000002</v>
      </c>
      <c r="R78" s="4">
        <f t="shared" si="280"/>
        <v>0.35450000000000004</v>
      </c>
      <c r="S78" s="4">
        <f t="shared" si="281"/>
        <v>0.34450000000000003</v>
      </c>
      <c r="T78" s="4" t="str">
        <f t="shared" si="282"/>
        <v>---</v>
      </c>
      <c r="U78" s="4" t="str">
        <f t="shared" si="283"/>
        <v>---</v>
      </c>
      <c r="W78" s="4">
        <f t="shared" si="284"/>
        <v>148.5</v>
      </c>
      <c r="X78" s="4">
        <f t="shared" si="285"/>
        <v>102.5</v>
      </c>
      <c r="Y78" s="4">
        <f t="shared" si="286"/>
        <v>143.5</v>
      </c>
      <c r="Z78" s="4">
        <f t="shared" si="287"/>
        <v>162.5</v>
      </c>
      <c r="AA78" s="4" t="str">
        <f t="shared" si="288"/>
        <v>---</v>
      </c>
      <c r="AB78" s="4" t="str">
        <f t="shared" si="289"/>
        <v>---</v>
      </c>
      <c r="AD78" s="15">
        <f t="shared" si="290"/>
        <v>4.1564429099851904E-2</v>
      </c>
      <c r="AE78" s="15">
        <f t="shared" si="291"/>
        <v>2.5656027484690321E-2</v>
      </c>
      <c r="AF78" s="15">
        <f t="shared" si="292"/>
        <v>3.4499938792529973E-2</v>
      </c>
      <c r="AG78" s="15">
        <f t="shared" si="293"/>
        <v>4.0201920655945952E-2</v>
      </c>
      <c r="AH78" s="15" t="str">
        <f t="shared" si="294"/>
        <v>---</v>
      </c>
      <c r="AI78" s="15" t="str">
        <f t="shared" si="295"/>
        <v>---</v>
      </c>
      <c r="AK78" s="15">
        <f t="shared" si="301"/>
        <v>3.5480579008254534E-2</v>
      </c>
      <c r="AL78" s="15">
        <f t="shared" si="302"/>
        <v>7.2292868888321265E-3</v>
      </c>
      <c r="AM78" s="15">
        <f t="shared" si="303"/>
        <v>3.4873383814634701E-2</v>
      </c>
      <c r="AN78" s="14">
        <f t="shared" si="304"/>
        <v>1.2462250755611086</v>
      </c>
      <c r="AP78" s="15">
        <f t="shared" si="305"/>
        <v>-3.1805105472106536</v>
      </c>
      <c r="AQ78" s="15">
        <f t="shared" si="296"/>
        <v>-3.6629767453145603</v>
      </c>
      <c r="AR78" s="15">
        <f t="shared" si="297"/>
        <v>-3.3667977290759628</v>
      </c>
      <c r="AS78" s="15">
        <f t="shared" si="298"/>
        <v>-3.2138405069873772</v>
      </c>
      <c r="AT78" s="15" t="str">
        <f t="shared" si="299"/>
        <v>---</v>
      </c>
      <c r="AU78" s="15" t="str">
        <f t="shared" si="300"/>
        <v>---</v>
      </c>
    </row>
    <row r="79" spans="1:47">
      <c r="A79" t="s">
        <v>46</v>
      </c>
      <c r="B79" s="27">
        <f>'Raw Plate Reader Measurements'!$T$37</f>
        <v>0.40500000000000003</v>
      </c>
      <c r="C79" s="27">
        <f>'Raw Plate Reader Measurements'!$T$38</f>
        <v>0.4</v>
      </c>
      <c r="D79" s="27">
        <f>'Raw Plate Reader Measurements'!$T$39</f>
        <v>0.40400000000000003</v>
      </c>
      <c r="E79" s="27">
        <f>'Raw Plate Reader Measurements'!$T$40</f>
        <v>0.40899999999999997</v>
      </c>
      <c r="F79" s="3"/>
      <c r="G79" s="3"/>
      <c r="I79" s="27">
        <f>'Raw Plate Reader Measurements'!$I$37</f>
        <v>76</v>
      </c>
      <c r="J79" s="27">
        <f>'Raw Plate Reader Measurements'!$I$38</f>
        <v>67</v>
      </c>
      <c r="K79" s="27">
        <f>'Raw Plate Reader Measurements'!$I$39</f>
        <v>80</v>
      </c>
      <c r="L79" s="27">
        <f>'Raw Plate Reader Measurements'!$I$40</f>
        <v>57</v>
      </c>
      <c r="M79" s="3"/>
      <c r="N79" s="3"/>
      <c r="P79" s="4">
        <f t="shared" si="278"/>
        <v>0.36150000000000004</v>
      </c>
      <c r="Q79" s="4">
        <f t="shared" si="279"/>
        <v>0.35650000000000004</v>
      </c>
      <c r="R79" s="4">
        <f t="shared" si="280"/>
        <v>0.36050000000000004</v>
      </c>
      <c r="S79" s="4">
        <f t="shared" si="281"/>
        <v>0.36549999999999999</v>
      </c>
      <c r="T79" s="4" t="str">
        <f t="shared" si="282"/>
        <v>---</v>
      </c>
      <c r="U79" s="4" t="str">
        <f t="shared" si="283"/>
        <v>---</v>
      </c>
      <c r="W79" s="4">
        <f t="shared" si="284"/>
        <v>11.5</v>
      </c>
      <c r="X79" s="4">
        <f t="shared" si="285"/>
        <v>2.5</v>
      </c>
      <c r="Y79" s="4">
        <f t="shared" si="286"/>
        <v>15.5</v>
      </c>
      <c r="Z79" s="4">
        <f t="shared" si="287"/>
        <v>-7.5</v>
      </c>
      <c r="AA79" s="4" t="str">
        <f t="shared" si="288"/>
        <v>---</v>
      </c>
      <c r="AB79" s="4" t="str">
        <f t="shared" si="289"/>
        <v>---</v>
      </c>
      <c r="AD79" s="15">
        <f t="shared" si="290"/>
        <v>2.7112664608353034E-3</v>
      </c>
      <c r="AE79" s="15">
        <f t="shared" si="291"/>
        <v>5.9767231269709255E-4</v>
      </c>
      <c r="AF79" s="15">
        <f t="shared" si="292"/>
        <v>3.6644524625641713E-3</v>
      </c>
      <c r="AG79" s="15">
        <f t="shared" si="293"/>
        <v>-1.7488660422148854E-3</v>
      </c>
      <c r="AH79" s="15" t="str">
        <f t="shared" si="294"/>
        <v>---</v>
      </c>
      <c r="AI79" s="15" t="str">
        <f t="shared" si="295"/>
        <v>---</v>
      </c>
      <c r="AK79" s="15">
        <f t="shared" si="301"/>
        <v>1.3061312984704206E-3</v>
      </c>
      <c r="AL79" s="15">
        <f t="shared" si="302"/>
        <v>2.4063115913256087E-3</v>
      </c>
      <c r="AM79" s="15" t="e">
        <f t="shared" si="303"/>
        <v>#NUM!</v>
      </c>
      <c r="AN79" s="14" t="e">
        <f t="shared" si="304"/>
        <v>#NUM!</v>
      </c>
      <c r="AP79" s="15">
        <f t="shared" si="305"/>
        <v>-5.9103394245330714</v>
      </c>
      <c r="AQ79" s="15">
        <f t="shared" si="296"/>
        <v>-7.4224679262836517</v>
      </c>
      <c r="AR79" s="15">
        <f t="shared" si="297"/>
        <v>-5.6090763511032593</v>
      </c>
      <c r="AS79" s="15" t="e">
        <f t="shared" si="298"/>
        <v>#NUM!</v>
      </c>
      <c r="AT79" s="15" t="str">
        <f t="shared" si="299"/>
        <v>---</v>
      </c>
      <c r="AU79" s="15" t="str">
        <f t="shared" si="300"/>
        <v>---</v>
      </c>
    </row>
    <row r="80" spans="1:47">
      <c r="A80" t="s">
        <v>47</v>
      </c>
      <c r="B80" s="27">
        <f>'Raw Plate Reader Measurements'!$T$41</f>
        <v>0.157</v>
      </c>
      <c r="C80" s="27">
        <f>'Raw Plate Reader Measurements'!$T$42</f>
        <v>0.16</v>
      </c>
      <c r="D80" s="27">
        <f>'Raw Plate Reader Measurements'!$T$43</f>
        <v>0.16700000000000001</v>
      </c>
      <c r="E80" s="27">
        <f>'Raw Plate Reader Measurements'!$T$44</f>
        <v>0.16400000000000001</v>
      </c>
      <c r="F80" s="3"/>
      <c r="G80" s="3"/>
      <c r="I80" s="27">
        <f>'Raw Plate Reader Measurements'!$I$41</f>
        <v>362</v>
      </c>
      <c r="J80" s="27">
        <f>'Raw Plate Reader Measurements'!$I$42</f>
        <v>331</v>
      </c>
      <c r="K80" s="27">
        <f>'Raw Plate Reader Measurements'!$I$43</f>
        <v>333</v>
      </c>
      <c r="L80" s="27">
        <f>'Raw Plate Reader Measurements'!$I$44</f>
        <v>349</v>
      </c>
      <c r="M80" s="3"/>
      <c r="N80" s="3"/>
      <c r="P80" s="4">
        <f t="shared" si="278"/>
        <v>0.1135</v>
      </c>
      <c r="Q80" s="4">
        <f t="shared" si="279"/>
        <v>0.11650000000000001</v>
      </c>
      <c r="R80" s="4">
        <f t="shared" si="280"/>
        <v>0.12350000000000001</v>
      </c>
      <c r="S80" s="4">
        <f t="shared" si="281"/>
        <v>0.12050000000000001</v>
      </c>
      <c r="T80" s="4" t="str">
        <f t="shared" si="282"/>
        <v>---</v>
      </c>
      <c r="U80" s="4" t="str">
        <f t="shared" si="283"/>
        <v>---</v>
      </c>
      <c r="W80" s="4">
        <f t="shared" si="284"/>
        <v>297.5</v>
      </c>
      <c r="X80" s="4">
        <f t="shared" si="285"/>
        <v>266.5</v>
      </c>
      <c r="Y80" s="4">
        <f t="shared" si="286"/>
        <v>268.5</v>
      </c>
      <c r="Z80" s="4">
        <f t="shared" si="287"/>
        <v>284.5</v>
      </c>
      <c r="AA80" s="4" t="str">
        <f t="shared" si="288"/>
        <v>---</v>
      </c>
      <c r="AB80" s="4" t="str">
        <f t="shared" si="289"/>
        <v>---</v>
      </c>
      <c r="AD80" s="15">
        <f t="shared" si="290"/>
        <v>0.22339516614718155</v>
      </c>
      <c r="AE80" s="15">
        <f t="shared" si="291"/>
        <v>0.19496378654245786</v>
      </c>
      <c r="AF80" s="15">
        <f t="shared" si="292"/>
        <v>0.18529341923706522</v>
      </c>
      <c r="AG80" s="15">
        <f t="shared" si="293"/>
        <v>0.20122312385416796</v>
      </c>
      <c r="AH80" s="15" t="str">
        <f t="shared" si="294"/>
        <v>---</v>
      </c>
      <c r="AI80" s="15" t="str">
        <f t="shared" si="295"/>
        <v>---</v>
      </c>
      <c r="AK80" s="15">
        <f t="shared" si="301"/>
        <v>0.20121887394521815</v>
      </c>
      <c r="AL80" s="15">
        <f t="shared" si="302"/>
        <v>1.6171313902155923E-2</v>
      </c>
      <c r="AM80" s="15">
        <f t="shared" si="303"/>
        <v>0.20074345809511288</v>
      </c>
      <c r="AN80" s="14">
        <f t="shared" si="304"/>
        <v>1.0821604930059119</v>
      </c>
      <c r="AP80" s="15">
        <f t="shared" si="305"/>
        <v>-1.4988130302392293</v>
      </c>
      <c r="AQ80" s="15">
        <f t="shared" si="296"/>
        <v>-1.6349414477033124</v>
      </c>
      <c r="AR80" s="15">
        <f t="shared" si="297"/>
        <v>-1.6858146604225688</v>
      </c>
      <c r="AS80" s="15">
        <f t="shared" si="298"/>
        <v>-1.6033409176677804</v>
      </c>
      <c r="AT80" s="15" t="str">
        <f t="shared" si="299"/>
        <v>---</v>
      </c>
      <c r="AU80" s="15" t="str">
        <f t="shared" si="300"/>
        <v>---</v>
      </c>
    </row>
  </sheetData>
  <sheetCalcPr fullCalcOnLoad="1"/>
  <phoneticPr fontId="1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OD600 reference point</vt:lpstr>
      <vt:lpstr>Fluorescein standard curve</vt:lpstr>
      <vt:lpstr>Raw Plate Reader Measurements</vt:lpstr>
      <vt:lpstr>Fluorescence Measurement</vt:lpstr>
    </vt:vector>
  </TitlesOfParts>
  <Company>Imperial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Dwijayanti, Ari</dc:creator>
  <cp:lastModifiedBy>Kristina Randjelovic</cp:lastModifiedBy>
  <dcterms:created xsi:type="dcterms:W3CDTF">2016-05-08T16:01:08Z</dcterms:created>
  <dcterms:modified xsi:type="dcterms:W3CDTF">2017-09-15T12:48:46Z</dcterms:modified>
</cp:coreProperties>
</file>